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75" windowWidth="14595" windowHeight="8295"/>
  </bookViews>
  <sheets>
    <sheet name=" додаток 3.4 ЗАГАЛЬНИЙ" sheetId="8" r:id="rId1"/>
  </sheets>
  <definedNames>
    <definedName name="_xlnm.Print_Titles" localSheetId="0">' додаток 3.4 ЗАГАЛЬНИЙ'!$8:$12</definedName>
    <definedName name="_xlnm.Print_Area" localSheetId="0">' додаток 3.4 ЗАГАЛЬНИЙ'!$A$1:$T$58</definedName>
  </definedNames>
  <calcPr calcId="145621"/>
</workbook>
</file>

<file path=xl/calcChain.xml><?xml version="1.0" encoding="utf-8"?>
<calcChain xmlns="http://schemas.openxmlformats.org/spreadsheetml/2006/main">
  <c r="G51" i="8" l="1"/>
  <c r="H51" i="8"/>
  <c r="I51" i="8"/>
  <c r="J51" i="8"/>
  <c r="L51" i="8"/>
  <c r="N51" i="8"/>
  <c r="O51" i="8"/>
  <c r="R51" i="8"/>
  <c r="S51" i="8"/>
  <c r="T51" i="8"/>
  <c r="D51" i="8"/>
  <c r="F51" i="8"/>
  <c r="P50" i="8"/>
  <c r="M50" i="8"/>
  <c r="M51" i="8" s="1"/>
  <c r="K50" i="8"/>
  <c r="K51" i="8" s="1"/>
  <c r="E50" i="8"/>
  <c r="E51" i="8" s="1"/>
  <c r="F48" i="8"/>
  <c r="G48" i="8"/>
  <c r="H48" i="8"/>
  <c r="I48" i="8"/>
  <c r="J48" i="8"/>
  <c r="L48" i="8"/>
  <c r="N48" i="8"/>
  <c r="O48" i="8"/>
  <c r="R48" i="8"/>
  <c r="S48" i="8"/>
  <c r="T48" i="8"/>
  <c r="D48" i="8"/>
  <c r="E47" i="8"/>
  <c r="K47" i="8"/>
  <c r="M47" i="8"/>
  <c r="P47" i="8"/>
  <c r="P46" i="8"/>
  <c r="M46" i="8"/>
  <c r="M48" i="8" s="1"/>
  <c r="K46" i="8"/>
  <c r="E46" i="8"/>
  <c r="E48" i="8" s="1"/>
  <c r="F44" i="8"/>
  <c r="G44" i="8"/>
  <c r="H44" i="8"/>
  <c r="I44" i="8"/>
  <c r="J44" i="8"/>
  <c r="L44" i="8"/>
  <c r="N44" i="8"/>
  <c r="O44" i="8"/>
  <c r="R44" i="8"/>
  <c r="S44" i="8"/>
  <c r="T44" i="8"/>
  <c r="D44" i="8"/>
  <c r="E42" i="8"/>
  <c r="K42" i="8"/>
  <c r="M42" i="8"/>
  <c r="P42" i="8"/>
  <c r="E43" i="8"/>
  <c r="K43" i="8"/>
  <c r="M43" i="8"/>
  <c r="P43" i="8"/>
  <c r="P41" i="8"/>
  <c r="M41" i="8"/>
  <c r="M44" i="8" s="1"/>
  <c r="K41" i="8"/>
  <c r="E41" i="8"/>
  <c r="E44" i="8" s="1"/>
  <c r="F24" i="8"/>
  <c r="T36" i="8"/>
  <c r="F36" i="8"/>
  <c r="G36" i="8"/>
  <c r="H36" i="8"/>
  <c r="I36" i="8"/>
  <c r="J36" i="8"/>
  <c r="L36" i="8"/>
  <c r="N36" i="8"/>
  <c r="O36" i="8"/>
  <c r="R36" i="8"/>
  <c r="S36" i="8"/>
  <c r="D36" i="8"/>
  <c r="E35" i="8"/>
  <c r="K35" i="8"/>
  <c r="M35" i="8"/>
  <c r="P35" i="8"/>
  <c r="P34" i="8"/>
  <c r="M34" i="8"/>
  <c r="K34" i="8"/>
  <c r="E34" i="8"/>
  <c r="P33" i="8"/>
  <c r="P36" i="8" s="1"/>
  <c r="M33" i="8"/>
  <c r="K33" i="8"/>
  <c r="E33" i="8"/>
  <c r="F31" i="8"/>
  <c r="G31" i="8"/>
  <c r="H31" i="8"/>
  <c r="I31" i="8"/>
  <c r="J31" i="8"/>
  <c r="L31" i="8"/>
  <c r="N31" i="8"/>
  <c r="O31" i="8"/>
  <c r="R31" i="8"/>
  <c r="S31" i="8"/>
  <c r="T31" i="8"/>
  <c r="D31" i="8"/>
  <c r="E30" i="8"/>
  <c r="K30" i="8"/>
  <c r="M30" i="8"/>
  <c r="P30" i="8"/>
  <c r="P29" i="8"/>
  <c r="P31" i="8" s="1"/>
  <c r="M29" i="8"/>
  <c r="K29" i="8"/>
  <c r="E29" i="8"/>
  <c r="F27" i="8"/>
  <c r="G27" i="8"/>
  <c r="H27" i="8"/>
  <c r="I27" i="8"/>
  <c r="J27" i="8"/>
  <c r="L27" i="8"/>
  <c r="N27" i="8"/>
  <c r="O27" i="8"/>
  <c r="R27" i="8"/>
  <c r="S27" i="8"/>
  <c r="T27" i="8"/>
  <c r="D27" i="8"/>
  <c r="P26" i="8"/>
  <c r="P27" i="8" s="1"/>
  <c r="M26" i="8"/>
  <c r="M27" i="8" s="1"/>
  <c r="K26" i="8"/>
  <c r="K27" i="8" s="1"/>
  <c r="E26" i="8"/>
  <c r="E27" i="8" s="1"/>
  <c r="G24" i="8"/>
  <c r="H24" i="8"/>
  <c r="I24" i="8"/>
  <c r="J24" i="8"/>
  <c r="L24" i="8"/>
  <c r="N24" i="8"/>
  <c r="O24" i="8"/>
  <c r="R24" i="8"/>
  <c r="S24" i="8"/>
  <c r="T24" i="8"/>
  <c r="D24" i="8"/>
  <c r="E20" i="8"/>
  <c r="K20" i="8"/>
  <c r="M20" i="8"/>
  <c r="P20" i="8"/>
  <c r="E21" i="8"/>
  <c r="K21" i="8"/>
  <c r="M21" i="8"/>
  <c r="P21" i="8"/>
  <c r="E22" i="8"/>
  <c r="K22" i="8"/>
  <c r="M22" i="8"/>
  <c r="P22" i="8"/>
  <c r="E23" i="8"/>
  <c r="K23" i="8"/>
  <c r="M23" i="8"/>
  <c r="P23" i="8"/>
  <c r="E17" i="8"/>
  <c r="K17" i="8"/>
  <c r="M17" i="8"/>
  <c r="E18" i="8"/>
  <c r="K18" i="8"/>
  <c r="M18" i="8"/>
  <c r="E19" i="8"/>
  <c r="K19" i="8"/>
  <c r="M19" i="8"/>
  <c r="P17" i="8"/>
  <c r="P18" i="8"/>
  <c r="P19" i="8"/>
  <c r="P16" i="8"/>
  <c r="M16" i="8"/>
  <c r="K16" i="8"/>
  <c r="E16" i="8"/>
  <c r="K48" i="8" l="1"/>
  <c r="P48" i="8"/>
  <c r="T37" i="8"/>
  <c r="F52" i="8"/>
  <c r="T52" i="8"/>
  <c r="T53" i="8"/>
  <c r="E31" i="8"/>
  <c r="K44" i="8"/>
  <c r="K52" i="8" s="1"/>
  <c r="R52" i="8"/>
  <c r="D52" i="8"/>
  <c r="S52" i="8"/>
  <c r="O52" i="8"/>
  <c r="N52" i="8"/>
  <c r="L52" i="8"/>
  <c r="J52" i="8"/>
  <c r="I52" i="8"/>
  <c r="H52" i="8"/>
  <c r="G52" i="8"/>
  <c r="E52" i="8"/>
  <c r="M52" i="8"/>
  <c r="M31" i="8"/>
  <c r="M36" i="8"/>
  <c r="K36" i="8"/>
  <c r="P51" i="8"/>
  <c r="P44" i="8"/>
  <c r="N37" i="8"/>
  <c r="F37" i="8"/>
  <c r="F53" i="8" s="1"/>
  <c r="O37" i="8"/>
  <c r="D37" i="8"/>
  <c r="H37" i="8"/>
  <c r="S37" i="8"/>
  <c r="K31" i="8"/>
  <c r="L37" i="8"/>
  <c r="G37" i="8"/>
  <c r="J37" i="8"/>
  <c r="R37" i="8"/>
  <c r="I37" i="8"/>
  <c r="E36" i="8"/>
  <c r="K24" i="8"/>
  <c r="E24" i="8"/>
  <c r="M24" i="8"/>
  <c r="M37" i="8" s="1"/>
  <c r="P24" i="8"/>
  <c r="P37" i="8" s="1"/>
  <c r="K37" i="8" l="1"/>
  <c r="K53" i="8" s="1"/>
  <c r="M53" i="8"/>
  <c r="G53" i="8"/>
  <c r="H53" i="8"/>
  <c r="I53" i="8"/>
  <c r="J53" i="8"/>
  <c r="L53" i="8"/>
  <c r="N53" i="8"/>
  <c r="O53" i="8"/>
  <c r="S53" i="8"/>
  <c r="D53" i="8"/>
  <c r="R53" i="8"/>
  <c r="P52" i="8"/>
  <c r="P53" i="8" s="1"/>
  <c r="E37" i="8"/>
  <c r="E53" i="8" s="1"/>
  <c r="B12" i="8" l="1"/>
  <c r="C12" i="8" s="1"/>
  <c r="D12" i="8" s="1"/>
  <c r="E12" i="8" s="1"/>
  <c r="F12" i="8" s="1"/>
  <c r="G12" i="8" s="1"/>
  <c r="H12" i="8" s="1"/>
  <c r="I12" i="8" s="1"/>
  <c r="J12" i="8" s="1"/>
  <c r="K12" i="8" s="1"/>
  <c r="L12" i="8" s="1"/>
  <c r="M12" i="8" s="1"/>
  <c r="N12" i="8" s="1"/>
  <c r="O12" i="8" s="1"/>
  <c r="P12" i="8" s="1"/>
  <c r="Q12" i="8" s="1"/>
  <c r="R12" i="8" s="1"/>
  <c r="S12" i="8" s="1"/>
  <c r="T12" i="8" s="1"/>
  <c r="C93" i="8"/>
  <c r="C97" i="8"/>
  <c r="D92" i="8" l="1"/>
  <c r="E92" i="8" s="1"/>
  <c r="D96" i="8"/>
  <c r="E96" i="8" s="1"/>
  <c r="D95" i="8"/>
  <c r="D91" i="8" l="1"/>
  <c r="D97" i="8"/>
  <c r="E97" i="8" s="1"/>
  <c r="E95" i="8"/>
  <c r="D93" i="8" l="1"/>
  <c r="E93" i="8" s="1"/>
  <c r="E91" i="8"/>
</calcChain>
</file>

<file path=xl/sharedStrings.xml><?xml version="1.0" encoding="utf-8"?>
<sst xmlns="http://schemas.openxmlformats.org/spreadsheetml/2006/main" count="348" uniqueCount="154">
  <si>
    <t>№ з/п</t>
  </si>
  <si>
    <t>Найменування заходів (пооб'єктно)</t>
  </si>
  <si>
    <t xml:space="preserve">(назва підприємства) </t>
  </si>
  <si>
    <t xml:space="preserve">загальна сума </t>
  </si>
  <si>
    <t>ВОДОПОСТАЧАННЯ</t>
  </si>
  <si>
    <t>ВОДОВІДВЕДЕННЯ</t>
  </si>
  <si>
    <t>1.1.3.</t>
  </si>
  <si>
    <t>1.2.1.</t>
  </si>
  <si>
    <t>1.1.4.</t>
  </si>
  <si>
    <t>виробничі інвестиції з прибутку</t>
  </si>
  <si>
    <t>підлягають поверненню</t>
  </si>
  <si>
    <t>х</t>
  </si>
  <si>
    <t>2.2.</t>
  </si>
  <si>
    <t>2.2.1.</t>
  </si>
  <si>
    <t>госпо-      дарський  (вартість    матеріаль-них ресурсів)</t>
  </si>
  <si>
    <t>підряд-  ний</t>
  </si>
  <si>
    <t>Рівненського обласного виробничого комунального підприємства водопровідно-каналізаційного господарства "Рівнеоблводоканал"</t>
  </si>
  <si>
    <t>1.2.</t>
  </si>
  <si>
    <t>Аморт. Вода</t>
  </si>
  <si>
    <t>Аморт. Каналіз</t>
  </si>
  <si>
    <t>Аморт. Всього</t>
  </si>
  <si>
    <t>Прибуток Вода</t>
  </si>
  <si>
    <t>Прибуток Каналізація</t>
  </si>
  <si>
    <t>Прибуток Всього</t>
  </si>
  <si>
    <t>План</t>
  </si>
  <si>
    <t>Факт</t>
  </si>
  <si>
    <t>Різниця</t>
  </si>
  <si>
    <t>ЗАТВЕРДЖЕНО                                             Директор РОВКП ВКГ                                                         "Рівнеоблводоканал"                                             ____________ А.П.Карауш                       "_____"_________20__ року</t>
  </si>
  <si>
    <r>
      <rPr>
        <b/>
        <sz val="12"/>
        <rFont val="Times New Roman"/>
        <family val="1"/>
        <charset val="204"/>
      </rPr>
      <t xml:space="preserve">ПОГОДЖЕНО     </t>
    </r>
    <r>
      <rPr>
        <sz val="12"/>
        <rFont val="Times New Roman"/>
        <family val="1"/>
        <charset val="204"/>
      </rPr>
      <t xml:space="preserve">                                                                Директор Департаменту житлово-комунального господарства, енергетики та енергоефективності                                 ______________________В.Л. Пшеюк                                     "_____"____________20__ року                                 </t>
    </r>
  </si>
  <si>
    <t>2.2.2.</t>
  </si>
  <si>
    <t>Заходи щодо забезпечення технологічного та/або комерційного обліку ресурсів, з них:</t>
  </si>
  <si>
    <t>Головний інженер</t>
  </si>
  <si>
    <t>Технічне переоснащення запірної арматури на водопровідних системах м.Рівне для регулювання зон тиску</t>
  </si>
  <si>
    <t>Технічне переоснащення запірної арматури на ГКНС м. Рівне</t>
  </si>
  <si>
    <t>Заходи зі зниження питомих витрат, а також втрат ресурсів, з них</t>
  </si>
  <si>
    <t>Заходи щодо зменшення обсягу витрат води на технологічні потреби, з них:</t>
  </si>
  <si>
    <r>
      <t xml:space="preserve">ПОГОДЖЕНО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рішенням Рівненської обласної ради                              від ________________№_________</t>
    </r>
    <r>
      <rPr>
        <b/>
        <sz val="12"/>
        <rFont val="Times New Roman"/>
        <family val="1"/>
        <charset val="204"/>
      </rPr>
      <t xml:space="preserve">                             </t>
    </r>
  </si>
  <si>
    <t>Додаток 3                                      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</si>
  <si>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Фінансовий план довгострокової інвестиційної програми на 2019-2021 роки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</si>
  <si>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</si>
  <si>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 (без ПДВ)</t>
  </si>
  <si>
    <t>з урахуванням:</t>
  </si>
  <si>
    <t>аморти-   заційні відраху-   вання</t>
  </si>
  <si>
    <t>позичко-ві кошти</t>
  </si>
  <si>
    <t>інші залучені кошти, з них:</t>
  </si>
  <si>
    <t>бюджетні кошти   (не підлягають поверненню)</t>
  </si>
  <si>
    <t xml:space="preserve"> не підлягають поверненню </t>
  </si>
  <si>
    <t xml:space="preserve"> За способом виконання,           тис. грн                    (без ПДВ)</t>
  </si>
  <si>
    <t>Графік здійснення заходів та використання коштів на планований та прогнозний періоди                   тис. грн (без ПДВ)</t>
  </si>
  <si>
    <t>планова-ний період</t>
  </si>
  <si>
    <t>прогнозний період</t>
  </si>
  <si>
    <t>планова-ний період            + 1</t>
  </si>
  <si>
    <t>плано-ваний період     + n*</t>
  </si>
  <si>
    <t>Строк окупності (місяців)**</t>
  </si>
  <si>
    <t xml:space="preserve">№ аркуша обґрунтовуючих матеріалів </t>
  </si>
  <si>
    <t>Економія паливно-енергетичних ресурсів (кВт*год/прогнозний період)</t>
  </si>
  <si>
    <t>Економія фонду заробітної плати, (тис. грн/прогнозний період)</t>
  </si>
  <si>
    <t>Економічний ефект  (тис. грн)***</t>
  </si>
  <si>
    <t>В.В. Єфімов</t>
  </si>
  <si>
    <t xml:space="preserve"> Заходи зі зниження питомих витрат, а також втрат ресурсів, з них:</t>
  </si>
  <si>
    <t>1.1.</t>
  </si>
  <si>
    <t>1.1.1.</t>
  </si>
  <si>
    <t>Технічне переоснащення електронасного обладнання артезіанської свердловини №1  в с.Велика Омеляна Рівненського району</t>
  </si>
  <si>
    <t>придбання насосного агрегату з параметрами Q= 20 м.куб./год, Н=82,9 м, Pдв.=9,2 кВ та станції управління "Каскад", проводу ВПП6 -180м, прилад сигналізації - 1 шт</t>
  </si>
  <si>
    <t>1.1.2.</t>
  </si>
  <si>
    <t>Технічне переоснащення електронасного обладнання артезіанської свердловини №1  в с. Грушвиця-1,  Рівненського району</t>
  </si>
  <si>
    <t>придбання насосного агрегату з параметрами Q= 7 м.куб./год, Н=79,3 м, Pдв.=3 кВ, та станцію управління "Каскад", водопідйомну колону Ø50 мм - 40 м, провід ВПП6 - 150 м</t>
  </si>
  <si>
    <t>Технічне переоснащення електронасного обладнання артезіанської свердловини №1  в с.Грушвиця-2,  Рівненського району</t>
  </si>
  <si>
    <t>придбання насосного агрегату з параметрами Q= 4,8 м.куб./год, Н=52 м,  Pдв.=1,1 кВ</t>
  </si>
  <si>
    <t>Технічне переоснащення електронасного обладнання артезіанської свердловини №1  водозабірного майданчика №1  м.Рівне</t>
  </si>
  <si>
    <t>придбання насосного агрегату з параметрами Q= 65 м.куб./год, Н=71 м,  Pдв.=18,5 кВ та шафи керування  насосом 22 кВт - 1 шт.,  провід ВПП16 - 180 м</t>
  </si>
  <si>
    <t>1.1.5.</t>
  </si>
  <si>
    <t>Технічне переоснащення електронасного обладнання артезіанської свердловини №1а  водозабірного майданчика №1  м.Рівне</t>
  </si>
  <si>
    <t>придбання насосного агрегату з параметрами Q= 65 м.куб./год, Н=71 м,  Pдв.=18,5 кВ та шафи керуавння насосом 22 кВт - 1 шт., провід ВПП16 - 220 м</t>
  </si>
  <si>
    <t>1.1.6.</t>
  </si>
  <si>
    <t>Технічне переоснащення електронасного обладнання артезіанської свердловини №7 водозабірного майданчика №4 "Боярка" м. Рівне</t>
  </si>
  <si>
    <t xml:space="preserve">придбання насосного агрегату з параметрами Q= 65 м.куб./год, Н=100 м, Pдв.=26 кВ та шафи керуавння насосом 30кВт - 1 шт., провід ВПП16 - 220 м, </t>
  </si>
  <si>
    <t>1.1.7.</t>
  </si>
  <si>
    <t>Технічне переоснащення системи управління насосним агрегатом артезіанської свердловини №1 смт. Квасилів Рівненського району</t>
  </si>
  <si>
    <t>придбання шафи керування насосм 22 кВт - 1 шт.. водопідйомної колони Ø100 - 75 м, прилад сигналізації - 1 шт.</t>
  </si>
  <si>
    <t>1.1.8.</t>
  </si>
  <si>
    <t>Технічне переоснащення електронасного обладнання артезіанської свердловини №10 с. Новомильськ Здолбунівського району</t>
  </si>
  <si>
    <t>придбання насосного агрегату з параметрами Q= 70 м.куб./год, Н=111 м, Pдв.=37 кВ та шафи керуавння насосом 37 кВт - 1 шт., провід ВПП25 - 250 м</t>
  </si>
  <si>
    <t>Усього за підпунктом 1.1</t>
  </si>
  <si>
    <t>Технічне переоснащення системи обліку артезіанської свердловини №24 майданчика "Горбаків"</t>
  </si>
  <si>
    <t>придбання лічильника води Ø150 мм - 1 шт.</t>
  </si>
  <si>
    <t>Усього за підпунктом 1.2</t>
  </si>
  <si>
    <t>1.3.</t>
  </si>
  <si>
    <t>1.3.1.</t>
  </si>
  <si>
    <t>Оснащення служби головного механіка апаратами для зварювання пластмасових труб</t>
  </si>
  <si>
    <t>придбання апаратів для зварювання пластмасових труб Ø40-160 мм - 1 шт. Ø90-315 мм - 1 шт., Ø280-630 мм - 1 шт.</t>
  </si>
  <si>
    <t>1.3.2.</t>
  </si>
  <si>
    <t>Оснащення служби головного механіка дизельним зварювальним генератором</t>
  </si>
  <si>
    <t>придбання зварювального генератоа потужністю 8 кВт</t>
  </si>
  <si>
    <t>1.4.</t>
  </si>
  <si>
    <t>Заходи щодо підвищення якості послуг з централізованого водопостачання, з них:</t>
  </si>
  <si>
    <t>1.4.1.</t>
  </si>
  <si>
    <t>Технічне переоснащення запірної арматури на водоводі Ø400 мм с.Мнишин Гощанського району</t>
  </si>
  <si>
    <t>придбання засувки Ø400 мм - 1 шт</t>
  </si>
  <si>
    <t>1.4.2.</t>
  </si>
  <si>
    <t>придбання засувок Ø300 мм - 3 шт., засувки Ø400 мм - 1 шт., та демонтажних вставок до них</t>
  </si>
  <si>
    <t>1.4.3.</t>
  </si>
  <si>
    <t>Реконструкція водопроводу по вул.Ст.Бандери до вул. Хмільної в місті Рівне</t>
  </si>
  <si>
    <t>заміна аварійних ділянок з Ø350 мм на Ø200 мм довжиною 491,5 м</t>
  </si>
  <si>
    <t>Усього за підпунктом 1.3</t>
  </si>
  <si>
    <t>Усього за підпунктом 1.4</t>
  </si>
  <si>
    <t>Усього за розділом І</t>
  </si>
  <si>
    <t>ІІ</t>
  </si>
  <si>
    <t>Будівництво, реконструкція та модернізація об’єктів водопостачання, з урахуванням:</t>
  </si>
  <si>
    <t xml:space="preserve"> Будівництво, реконструкція та модернізація об’єктів водовідведення, з урахуванням:</t>
  </si>
  <si>
    <t>2.1.</t>
  </si>
  <si>
    <t>2.1.1.</t>
  </si>
  <si>
    <t>Технічне переоснащення насосного обладнання на КНС №14 м. Рівне</t>
  </si>
  <si>
    <t>придбання насоних агрегатів Q=60 м.куб./год, Н=22 м, Р=9,2 кВ - 2 шт.   та шафи керування насосом 15 кВ - 2 шт., запірної арматури</t>
  </si>
  <si>
    <t>2.1.2.</t>
  </si>
  <si>
    <t>Технічне переоснащення насосного обладнання на КНС №10 м. Рівне</t>
  </si>
  <si>
    <t>придбання насоного агрегату (Q=300 м.куб./год, Н=35 м, Р=55 кВт, шафи керування, запірної арматури</t>
  </si>
  <si>
    <t>2.1.3.</t>
  </si>
  <si>
    <t>придбання засувки Ø500 мм з електроприводом- 1 шт</t>
  </si>
  <si>
    <t>Усього за підпунктом 2.1</t>
  </si>
  <si>
    <t>Заходи щодо забезпечення технологічного та/або комерційного обліку ресурсів</t>
  </si>
  <si>
    <t>Технічне переоснащення системи обліку очисних споруд каналізації смт. Гоща</t>
  </si>
  <si>
    <t>придбання ультразвукового двоканального лічильника стоків Ø100 мм - 1 шт.</t>
  </si>
  <si>
    <t>Технічне переоснащення системи обліку очисних споруд каналізації с.Олександрія Рівненського району</t>
  </si>
  <si>
    <t>придбання ультразвукового одноканального лічильника стоків Ø100 мм - 1 шт.</t>
  </si>
  <si>
    <t>Усього за підпунктом 2.2</t>
  </si>
  <si>
    <t>Заходи щодо підвищення екологічної безпеки та охорони навколишнього середовища, з них:</t>
  </si>
  <si>
    <t>2.5.1.</t>
  </si>
  <si>
    <t>Реконструкція самопливної каналізаційної мережі по вул.Замковій в м.Рівному</t>
  </si>
  <si>
    <t>реконструкція самоплвноїї каналізаційної мережі</t>
  </si>
  <si>
    <t>2.5.</t>
  </si>
  <si>
    <t>Усього за підпунктом 2.5</t>
  </si>
  <si>
    <t>Усього за розділом ІІ</t>
  </si>
  <si>
    <t>Усього за інвестиційною програмою</t>
  </si>
  <si>
    <t>стор.51</t>
  </si>
  <si>
    <t>стор.63</t>
  </si>
  <si>
    <t>стор.79</t>
  </si>
  <si>
    <t>стор.86</t>
  </si>
  <si>
    <t>стор.99</t>
  </si>
  <si>
    <t>стор.112</t>
  </si>
  <si>
    <t>стор.124</t>
  </si>
  <si>
    <t>стор.140</t>
  </si>
  <si>
    <t>стор.158</t>
  </si>
  <si>
    <t>стор.264</t>
  </si>
  <si>
    <t>стор.153</t>
  </si>
  <si>
    <t>стор.169</t>
  </si>
  <si>
    <t>стор.175</t>
  </si>
  <si>
    <t>стор.182</t>
  </si>
  <si>
    <t>стор.191</t>
  </si>
  <si>
    <t>стор.215</t>
  </si>
  <si>
    <t>стор.235</t>
  </si>
  <si>
    <t>стор.248</t>
  </si>
  <si>
    <t>стр.254</t>
  </si>
  <si>
    <t>стор.259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</si>
</sst>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#,##0.0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92">
    <xf numFmtId="0" fontId="0" fillId="0" borderId="0" xfId="0"/>
    <xf numFmtId="164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left" vertical="center" wrapText="1"/>
    </xf>
    <xf numFmtId="166" fontId="6" fillId="0" borderId="0" xfId="0" applyNumberFormat="1" applyFont="1"/>
    <xf numFmtId="0" fontId="6" fillId="0" borderId="1" xfId="0" applyFont="1" applyBorder="1"/>
    <xf numFmtId="167" fontId="6" fillId="0" borderId="1" xfId="0" applyNumberFormat="1" applyFont="1" applyBorder="1"/>
    <xf numFmtId="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/>
    <xf numFmtId="0" fontId="5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2" xfId="0" applyFont="1" applyFill="1" applyBorder="1"/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6" fontId="6" fillId="0" borderId="0" xfId="2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textRotation="90" wrapText="1"/>
    </xf>
    <xf numFmtId="16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justify"/>
    </xf>
    <xf numFmtId="165" fontId="6" fillId="0" borderId="0" xfId="2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center" vertical="center" textRotation="90" wrapText="1"/>
    </xf>
    <xf numFmtId="165" fontId="6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/>
    <xf numFmtId="166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5" fontId="6" fillId="0" borderId="0" xfId="0" applyNumberFormat="1" applyFont="1" applyFill="1" applyBorder="1"/>
    <xf numFmtId="166" fontId="6" fillId="0" borderId="0" xfId="0" applyNumberFormat="1" applyFont="1" applyFill="1" applyBorder="1"/>
    <xf numFmtId="166" fontId="10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 wrapText="1" shrinkToFit="1"/>
    </xf>
    <xf numFmtId="166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166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wrapText="1"/>
    </xf>
    <xf numFmtId="165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horizontal="left" vertical="center" wrapText="1"/>
    </xf>
    <xf numFmtId="166" fontId="16" fillId="0" borderId="0" xfId="0" applyNumberFormat="1" applyFont="1" applyFill="1" applyBorder="1" applyAlignment="1">
      <alignment horizontal="left" vertical="center" wrapText="1"/>
    </xf>
    <xf numFmtId="166" fontId="12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justify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166" fontId="12" fillId="0" borderId="0" xfId="0" applyNumberFormat="1" applyFont="1" applyFill="1" applyBorder="1" applyAlignment="1">
      <alignment horizontal="center" vertical="center"/>
    </xf>
    <xf numFmtId="166" fontId="12" fillId="0" borderId="0" xfId="2" applyNumberFormat="1" applyFont="1" applyFill="1" applyBorder="1" applyAlignment="1">
      <alignment horizontal="center" vertical="center" wrapText="1"/>
    </xf>
    <xf numFmtId="166" fontId="12" fillId="0" borderId="5" xfId="2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166" fontId="6" fillId="0" borderId="3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6" xfId="0" applyFont="1" applyFill="1" applyBorder="1"/>
    <xf numFmtId="166" fontId="6" fillId="0" borderId="1" xfId="0" applyNumberFormat="1" applyFont="1" applyFill="1" applyBorder="1" applyAlignment="1">
      <alignment horizontal="center"/>
    </xf>
    <xf numFmtId="4" fontId="15" fillId="4" borderId="1" xfId="0" applyNumberFormat="1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left" vertic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vertical="center" wrapText="1"/>
    </xf>
    <xf numFmtId="166" fontId="6" fillId="0" borderId="3" xfId="0" applyNumberFormat="1" applyFont="1" applyFill="1" applyBorder="1" applyAlignment="1"/>
    <xf numFmtId="166" fontId="6" fillId="0" borderId="4" xfId="0" applyNumberFormat="1" applyFont="1" applyFill="1" applyBorder="1" applyAlignment="1"/>
    <xf numFmtId="2" fontId="19" fillId="0" borderId="0" xfId="0" applyNumberFormat="1" applyFont="1" applyAlignment="1">
      <alignment horizontal="center" vertical="center"/>
    </xf>
    <xf numFmtId="4" fontId="6" fillId="0" borderId="3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66" fontId="5" fillId="4" borderId="8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left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justify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/>
    <xf numFmtId="0" fontId="18" fillId="0" borderId="9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7"/>
  <sheetViews>
    <sheetView tabSelected="1" view="pageBreakPreview" topLeftCell="A10" zoomScaleNormal="100" zoomScaleSheetLayoutView="100" workbookViewId="0">
      <pane xSplit="4" ySplit="2" topLeftCell="E36" activePane="bottomRight" state="frozen"/>
      <selection activeCell="A10" sqref="A10"/>
      <selection pane="topRight" activeCell="E10" sqref="E10"/>
      <selection pane="bottomLeft" activeCell="A12" sqref="A12"/>
      <selection pane="bottomRight" activeCell="C50" sqref="C50"/>
    </sheetView>
  </sheetViews>
  <sheetFormatPr defaultColWidth="9.1328125" defaultRowHeight="11.65" x14ac:dyDescent="0.35"/>
  <cols>
    <col min="1" max="1" width="5.59765625" style="5" customWidth="1"/>
    <col min="2" max="2" width="29" style="2" customWidth="1"/>
    <col min="3" max="3" width="21.1328125" style="2" customWidth="1"/>
    <col min="4" max="4" width="9.3984375" style="2" customWidth="1"/>
    <col min="5" max="6" width="8.86328125" style="2" customWidth="1"/>
    <col min="7" max="7" width="7.1328125" style="2" customWidth="1"/>
    <col min="8" max="8" width="9.1328125" style="2"/>
    <col min="9" max="9" width="8.86328125" style="2" customWidth="1"/>
    <col min="10" max="10" width="8.3984375" style="2" customWidth="1"/>
    <col min="11" max="11" width="8" style="2" customWidth="1"/>
    <col min="12" max="12" width="7.73046875" style="2" customWidth="1"/>
    <col min="13" max="13" width="8" style="3" customWidth="1"/>
    <col min="14" max="14" width="7.86328125" style="14" customWidth="1"/>
    <col min="15" max="15" width="8.265625" style="7" customWidth="1"/>
    <col min="16" max="16" width="8.265625" style="15" customWidth="1"/>
    <col min="17" max="17" width="9.1328125" style="2"/>
    <col min="18" max="18" width="10" style="2" bestFit="1" customWidth="1"/>
    <col min="19" max="16384" width="9.1328125" style="2"/>
  </cols>
  <sheetData>
    <row r="1" spans="1:24" ht="41.25" customHeight="1" x14ac:dyDescent="0.35">
      <c r="L1" s="19"/>
      <c r="M1" s="19"/>
      <c r="N1" s="19"/>
      <c r="O1" s="174" t="s">
        <v>37</v>
      </c>
      <c r="P1" s="174"/>
      <c r="Q1" s="175"/>
      <c r="R1" s="175"/>
      <c r="S1" s="175"/>
      <c r="T1" s="175"/>
      <c r="U1" s="175"/>
      <c r="V1" s="175"/>
    </row>
    <row r="2" spans="1:24" s="16" customFormat="1" ht="115.5" customHeight="1" x14ac:dyDescent="0.35">
      <c r="A2" s="17"/>
      <c r="B2" s="171" t="s">
        <v>36</v>
      </c>
      <c r="C2" s="171"/>
      <c r="D2" s="20"/>
      <c r="E2" s="20"/>
      <c r="F2" s="18"/>
      <c r="G2" s="172" t="s">
        <v>28</v>
      </c>
      <c r="H2" s="172"/>
      <c r="I2" s="172"/>
      <c r="J2" s="172"/>
      <c r="K2" s="172"/>
      <c r="L2" s="172"/>
      <c r="M2" s="20"/>
      <c r="N2" s="20"/>
      <c r="O2" s="20"/>
      <c r="P2" s="171" t="s">
        <v>27</v>
      </c>
      <c r="Q2" s="171"/>
      <c r="R2" s="171"/>
      <c r="S2" s="171"/>
      <c r="T2" s="171"/>
    </row>
    <row r="3" spans="1:24" s="16" customFormat="1" ht="15.4" x14ac:dyDescent="0.35">
      <c r="A3" s="17"/>
      <c r="B3" s="92"/>
      <c r="C3" s="92"/>
      <c r="D3" s="20"/>
      <c r="E3" s="20"/>
      <c r="F3" s="18"/>
      <c r="G3" s="93"/>
      <c r="H3" s="93"/>
      <c r="I3" s="93"/>
      <c r="J3" s="93"/>
      <c r="K3" s="93"/>
      <c r="L3" s="93"/>
      <c r="M3" s="20"/>
      <c r="N3" s="20"/>
      <c r="O3" s="20"/>
      <c r="P3" s="92"/>
      <c r="Q3" s="92"/>
      <c r="R3" s="92"/>
      <c r="S3" s="92"/>
      <c r="T3" s="92"/>
    </row>
    <row r="4" spans="1:24" ht="21.75" customHeight="1" x14ac:dyDescent="0.4">
      <c r="A4" s="173" t="s">
        <v>38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4" ht="20.25" customHeight="1" x14ac:dyDescent="0.4">
      <c r="A5" s="176" t="s">
        <v>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4" ht="19.5" customHeight="1" x14ac:dyDescent="0.35">
      <c r="A6" s="177" t="s">
        <v>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24" ht="19.5" customHeight="1" x14ac:dyDescent="0.3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4"/>
      <c r="N7" s="94"/>
      <c r="O7" s="94"/>
      <c r="P7" s="91"/>
      <c r="Q7" s="91"/>
      <c r="R7" s="91"/>
      <c r="S7" s="91"/>
      <c r="T7" s="91"/>
    </row>
    <row r="8" spans="1:24" ht="28.5" customHeight="1" x14ac:dyDescent="0.35">
      <c r="A8" s="180" t="s">
        <v>0</v>
      </c>
      <c r="B8" s="164" t="s">
        <v>1</v>
      </c>
      <c r="C8" s="164" t="s">
        <v>39</v>
      </c>
      <c r="D8" s="155" t="s">
        <v>40</v>
      </c>
      <c r="E8" s="163"/>
      <c r="F8" s="163"/>
      <c r="G8" s="163"/>
      <c r="H8" s="163"/>
      <c r="I8" s="163"/>
      <c r="J8" s="156"/>
      <c r="K8" s="155" t="s">
        <v>47</v>
      </c>
      <c r="L8" s="156"/>
      <c r="M8" s="155" t="s">
        <v>48</v>
      </c>
      <c r="N8" s="163"/>
      <c r="O8" s="156"/>
      <c r="P8" s="157" t="s">
        <v>53</v>
      </c>
      <c r="Q8" s="157" t="s">
        <v>54</v>
      </c>
      <c r="R8" s="160" t="s">
        <v>55</v>
      </c>
      <c r="S8" s="160" t="s">
        <v>56</v>
      </c>
      <c r="T8" s="160" t="s">
        <v>57</v>
      </c>
    </row>
    <row r="9" spans="1:24" ht="13.5" customHeight="1" x14ac:dyDescent="0.35">
      <c r="A9" s="181"/>
      <c r="B9" s="165"/>
      <c r="C9" s="181"/>
      <c r="D9" s="164" t="s">
        <v>3</v>
      </c>
      <c r="E9" s="183" t="s">
        <v>41</v>
      </c>
      <c r="F9" s="184"/>
      <c r="G9" s="184"/>
      <c r="H9" s="184"/>
      <c r="I9" s="184"/>
      <c r="J9" s="185"/>
      <c r="K9" s="164" t="s">
        <v>14</v>
      </c>
      <c r="L9" s="164" t="s">
        <v>15</v>
      </c>
      <c r="M9" s="164" t="s">
        <v>49</v>
      </c>
      <c r="N9" s="167" t="s">
        <v>50</v>
      </c>
      <c r="O9" s="168"/>
      <c r="P9" s="158"/>
      <c r="Q9" s="158"/>
      <c r="R9" s="161"/>
      <c r="S9" s="161"/>
      <c r="T9" s="161"/>
    </row>
    <row r="10" spans="1:24" ht="40.5" customHeight="1" x14ac:dyDescent="0.35">
      <c r="A10" s="181"/>
      <c r="B10" s="165"/>
      <c r="C10" s="181"/>
      <c r="D10" s="165"/>
      <c r="E10" s="178" t="s">
        <v>42</v>
      </c>
      <c r="F10" s="178" t="s">
        <v>9</v>
      </c>
      <c r="G10" s="178" t="s">
        <v>43</v>
      </c>
      <c r="H10" s="186" t="s">
        <v>44</v>
      </c>
      <c r="I10" s="187"/>
      <c r="J10" s="178" t="s">
        <v>45</v>
      </c>
      <c r="K10" s="165"/>
      <c r="L10" s="165"/>
      <c r="M10" s="165"/>
      <c r="N10" s="169"/>
      <c r="O10" s="170"/>
      <c r="P10" s="158"/>
      <c r="Q10" s="158"/>
      <c r="R10" s="161"/>
      <c r="S10" s="161"/>
      <c r="T10" s="161"/>
    </row>
    <row r="11" spans="1:24" ht="65.25" customHeight="1" x14ac:dyDescent="0.35">
      <c r="A11" s="182"/>
      <c r="B11" s="166"/>
      <c r="C11" s="182"/>
      <c r="D11" s="166"/>
      <c r="E11" s="179"/>
      <c r="F11" s="179"/>
      <c r="G11" s="179"/>
      <c r="H11" s="26" t="s">
        <v>10</v>
      </c>
      <c r="I11" s="26" t="s">
        <v>46</v>
      </c>
      <c r="J11" s="179"/>
      <c r="K11" s="166"/>
      <c r="L11" s="166"/>
      <c r="M11" s="166"/>
      <c r="N11" s="109" t="s">
        <v>51</v>
      </c>
      <c r="O11" s="110" t="s">
        <v>52</v>
      </c>
      <c r="P11" s="159"/>
      <c r="Q11" s="159"/>
      <c r="R11" s="162"/>
      <c r="S11" s="162"/>
      <c r="T11" s="162"/>
    </row>
    <row r="12" spans="1:24" s="4" customFormat="1" ht="11.25" customHeight="1" x14ac:dyDescent="0.35">
      <c r="A12" s="12">
        <v>1</v>
      </c>
      <c r="B12" s="13">
        <f>A12+1</f>
        <v>2</v>
      </c>
      <c r="C12" s="13">
        <f t="shared" ref="C12:T12" si="0">B12+1</f>
        <v>3</v>
      </c>
      <c r="D12" s="13">
        <f t="shared" si="0"/>
        <v>4</v>
      </c>
      <c r="E12" s="13">
        <f t="shared" si="0"/>
        <v>5</v>
      </c>
      <c r="F12" s="13">
        <f t="shared" si="0"/>
        <v>6</v>
      </c>
      <c r="G12" s="13">
        <f t="shared" si="0"/>
        <v>7</v>
      </c>
      <c r="H12" s="13">
        <f t="shared" si="0"/>
        <v>8</v>
      </c>
      <c r="I12" s="13">
        <f t="shared" si="0"/>
        <v>9</v>
      </c>
      <c r="J12" s="13">
        <f t="shared" si="0"/>
        <v>10</v>
      </c>
      <c r="K12" s="13">
        <f t="shared" si="0"/>
        <v>11</v>
      </c>
      <c r="L12" s="13">
        <f t="shared" si="0"/>
        <v>12</v>
      </c>
      <c r="M12" s="13">
        <f t="shared" si="0"/>
        <v>13</v>
      </c>
      <c r="N12" s="13">
        <f t="shared" si="0"/>
        <v>14</v>
      </c>
      <c r="O12" s="13">
        <f t="shared" si="0"/>
        <v>15</v>
      </c>
      <c r="P12" s="13">
        <f t="shared" si="0"/>
        <v>16</v>
      </c>
      <c r="Q12" s="13">
        <f t="shared" si="0"/>
        <v>17</v>
      </c>
      <c r="R12" s="13">
        <f t="shared" si="0"/>
        <v>18</v>
      </c>
      <c r="S12" s="13">
        <f t="shared" si="0"/>
        <v>19</v>
      </c>
      <c r="T12" s="13">
        <f t="shared" si="0"/>
        <v>20</v>
      </c>
    </row>
    <row r="13" spans="1:24" x14ac:dyDescent="0.35">
      <c r="A13" s="25">
        <v>1</v>
      </c>
      <c r="B13" s="132" t="s">
        <v>4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4"/>
    </row>
    <row r="14" spans="1:24" s="23" customFormat="1" x14ac:dyDescent="0.35">
      <c r="A14" s="21"/>
      <c r="B14" s="152" t="s">
        <v>108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19"/>
      <c r="V14" s="119"/>
      <c r="W14" s="119"/>
      <c r="X14" s="120"/>
    </row>
    <row r="15" spans="1:24" s="23" customFormat="1" ht="12" customHeight="1" x14ac:dyDescent="0.35">
      <c r="A15" s="21" t="s">
        <v>60</v>
      </c>
      <c r="B15" s="188" t="s">
        <v>59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21"/>
      <c r="V15" s="121"/>
      <c r="W15" s="121"/>
      <c r="X15" s="122"/>
    </row>
    <row r="16" spans="1:24" s="23" customFormat="1" ht="65.650000000000006" x14ac:dyDescent="0.35">
      <c r="A16" s="33" t="s">
        <v>61</v>
      </c>
      <c r="B16" s="95" t="s">
        <v>62</v>
      </c>
      <c r="C16" s="111" t="s">
        <v>63</v>
      </c>
      <c r="D16" s="112">
        <v>102.38</v>
      </c>
      <c r="E16" s="112">
        <f t="shared" ref="E16" si="1">D16</f>
        <v>102.38</v>
      </c>
      <c r="F16" s="112" t="s">
        <v>11</v>
      </c>
      <c r="G16" s="112" t="s">
        <v>11</v>
      </c>
      <c r="H16" s="112" t="s">
        <v>11</v>
      </c>
      <c r="I16" s="112" t="s">
        <v>11</v>
      </c>
      <c r="J16" s="112" t="s">
        <v>11</v>
      </c>
      <c r="K16" s="114">
        <f>D16</f>
        <v>102.38</v>
      </c>
      <c r="L16" s="112" t="s">
        <v>11</v>
      </c>
      <c r="M16" s="114">
        <f>D16</f>
        <v>102.38</v>
      </c>
      <c r="N16" s="112" t="s">
        <v>11</v>
      </c>
      <c r="O16" s="112" t="s">
        <v>11</v>
      </c>
      <c r="P16" s="112">
        <f>D16*12/T16</f>
        <v>97.180825818699574</v>
      </c>
      <c r="Q16" s="112" t="s">
        <v>134</v>
      </c>
      <c r="R16" s="112">
        <v>5616</v>
      </c>
      <c r="S16" s="112" t="s">
        <v>11</v>
      </c>
      <c r="T16" s="112">
        <v>12.641999999999999</v>
      </c>
    </row>
    <row r="17" spans="1:24" s="23" customFormat="1" ht="52.5" x14ac:dyDescent="0.35">
      <c r="A17" s="113" t="s">
        <v>64</v>
      </c>
      <c r="B17" s="95" t="s">
        <v>65</v>
      </c>
      <c r="C17" s="111" t="s">
        <v>66</v>
      </c>
      <c r="D17" s="112">
        <v>78.510000000000005</v>
      </c>
      <c r="E17" s="112">
        <f t="shared" ref="E17:E19" si="2">D17</f>
        <v>78.510000000000005</v>
      </c>
      <c r="F17" s="112" t="s">
        <v>11</v>
      </c>
      <c r="G17" s="112" t="s">
        <v>11</v>
      </c>
      <c r="H17" s="112" t="s">
        <v>11</v>
      </c>
      <c r="I17" s="112" t="s">
        <v>11</v>
      </c>
      <c r="J17" s="112" t="s">
        <v>11</v>
      </c>
      <c r="K17" s="114">
        <f t="shared" ref="K17:K19" si="3">D17</f>
        <v>78.510000000000005</v>
      </c>
      <c r="L17" s="112" t="s">
        <v>11</v>
      </c>
      <c r="M17" s="114">
        <f t="shared" ref="M17:M19" si="4">D17</f>
        <v>78.510000000000005</v>
      </c>
      <c r="N17" s="112" t="s">
        <v>11</v>
      </c>
      <c r="O17" s="112" t="s">
        <v>11</v>
      </c>
      <c r="P17" s="112">
        <f t="shared" ref="P17:P19" si="5">D17*12/T17</f>
        <v>51.671145724784736</v>
      </c>
      <c r="Q17" s="112" t="s">
        <v>135</v>
      </c>
      <c r="R17" s="112">
        <v>8100</v>
      </c>
      <c r="S17" s="112" t="s">
        <v>11</v>
      </c>
      <c r="T17" s="112">
        <v>18.233000000000001</v>
      </c>
    </row>
    <row r="18" spans="1:24" s="23" customFormat="1" ht="52.5" x14ac:dyDescent="0.35">
      <c r="A18" s="113" t="s">
        <v>6</v>
      </c>
      <c r="B18" s="95" t="s">
        <v>67</v>
      </c>
      <c r="C18" s="111" t="s">
        <v>68</v>
      </c>
      <c r="D18" s="112">
        <v>26.66</v>
      </c>
      <c r="E18" s="112">
        <f t="shared" si="2"/>
        <v>26.66</v>
      </c>
      <c r="F18" s="112" t="s">
        <v>11</v>
      </c>
      <c r="G18" s="112" t="s">
        <v>11</v>
      </c>
      <c r="H18" s="112" t="s">
        <v>11</v>
      </c>
      <c r="I18" s="112" t="s">
        <v>11</v>
      </c>
      <c r="J18" s="112" t="s">
        <v>11</v>
      </c>
      <c r="K18" s="114">
        <f t="shared" si="3"/>
        <v>26.66</v>
      </c>
      <c r="L18" s="112" t="s">
        <v>11</v>
      </c>
      <c r="M18" s="114">
        <f t="shared" si="4"/>
        <v>26.66</v>
      </c>
      <c r="N18" s="112" t="s">
        <v>11</v>
      </c>
      <c r="O18" s="112" t="s">
        <v>11</v>
      </c>
      <c r="P18" s="112">
        <f t="shared" si="5"/>
        <v>33.45743568291153</v>
      </c>
      <c r="Q18" s="112" t="s">
        <v>136</v>
      </c>
      <c r="R18" s="112">
        <v>4248</v>
      </c>
      <c r="S18" s="112" t="s">
        <v>11</v>
      </c>
      <c r="T18" s="112">
        <v>9.5619999999999994</v>
      </c>
    </row>
    <row r="19" spans="1:24" s="23" customFormat="1" ht="72" customHeight="1" x14ac:dyDescent="0.35">
      <c r="A19" s="113" t="s">
        <v>8</v>
      </c>
      <c r="B19" s="95" t="s">
        <v>69</v>
      </c>
      <c r="C19" s="111" t="s">
        <v>70</v>
      </c>
      <c r="D19" s="112">
        <v>195.23</v>
      </c>
      <c r="E19" s="112">
        <f t="shared" si="2"/>
        <v>195.23</v>
      </c>
      <c r="F19" s="112" t="s">
        <v>11</v>
      </c>
      <c r="G19" s="112" t="s">
        <v>11</v>
      </c>
      <c r="H19" s="112" t="s">
        <v>11</v>
      </c>
      <c r="I19" s="112" t="s">
        <v>11</v>
      </c>
      <c r="J19" s="112" t="s">
        <v>11</v>
      </c>
      <c r="K19" s="114">
        <f t="shared" si="3"/>
        <v>195.23</v>
      </c>
      <c r="L19" s="112" t="s">
        <v>11</v>
      </c>
      <c r="M19" s="114">
        <f t="shared" si="4"/>
        <v>195.23</v>
      </c>
      <c r="N19" s="112" t="s">
        <v>11</v>
      </c>
      <c r="O19" s="112" t="s">
        <v>11</v>
      </c>
      <c r="P19" s="112">
        <f t="shared" si="5"/>
        <v>27.333885589611356</v>
      </c>
      <c r="Q19" s="112" t="s">
        <v>137</v>
      </c>
      <c r="R19" s="112">
        <v>38076</v>
      </c>
      <c r="S19" s="112" t="s">
        <v>11</v>
      </c>
      <c r="T19" s="112">
        <v>85.709000000000003</v>
      </c>
    </row>
    <row r="20" spans="1:24" s="23" customFormat="1" ht="65.650000000000006" x14ac:dyDescent="0.35">
      <c r="A20" s="113" t="s">
        <v>71</v>
      </c>
      <c r="B20" s="95" t="s">
        <v>72</v>
      </c>
      <c r="C20" s="111" t="s">
        <v>73</v>
      </c>
      <c r="D20" s="112">
        <v>197.54</v>
      </c>
      <c r="E20" s="112">
        <f t="shared" ref="E20:E23" si="6">D20</f>
        <v>197.54</v>
      </c>
      <c r="F20" s="112" t="s">
        <v>11</v>
      </c>
      <c r="G20" s="112" t="s">
        <v>11</v>
      </c>
      <c r="H20" s="112" t="s">
        <v>11</v>
      </c>
      <c r="I20" s="112" t="s">
        <v>11</v>
      </c>
      <c r="J20" s="112" t="s">
        <v>11</v>
      </c>
      <c r="K20" s="114">
        <f t="shared" ref="K20:K23" si="7">D20</f>
        <v>197.54</v>
      </c>
      <c r="L20" s="112" t="s">
        <v>11</v>
      </c>
      <c r="M20" s="114">
        <f t="shared" ref="M20:M23" si="8">D20</f>
        <v>197.54</v>
      </c>
      <c r="N20" s="112" t="s">
        <v>11</v>
      </c>
      <c r="O20" s="112" t="s">
        <v>11</v>
      </c>
      <c r="P20" s="112">
        <f t="shared" ref="P20:P23" si="9">D20*12/T20</f>
        <v>38.744728841816219</v>
      </c>
      <c r="Q20" s="112" t="s">
        <v>138</v>
      </c>
      <c r="R20" s="112">
        <v>27180</v>
      </c>
      <c r="S20" s="112" t="s">
        <v>11</v>
      </c>
      <c r="T20" s="112">
        <v>61.182000000000002</v>
      </c>
    </row>
    <row r="21" spans="1:24" s="23" customFormat="1" ht="65.650000000000006" x14ac:dyDescent="0.35">
      <c r="A21" s="113" t="s">
        <v>74</v>
      </c>
      <c r="B21" s="95" t="s">
        <v>75</v>
      </c>
      <c r="C21" s="111" t="s">
        <v>76</v>
      </c>
      <c r="D21" s="112">
        <v>231.28</v>
      </c>
      <c r="E21" s="112">
        <f t="shared" si="6"/>
        <v>231.28</v>
      </c>
      <c r="F21" s="112" t="s">
        <v>11</v>
      </c>
      <c r="G21" s="112" t="s">
        <v>11</v>
      </c>
      <c r="H21" s="112" t="s">
        <v>11</v>
      </c>
      <c r="I21" s="112" t="s">
        <v>11</v>
      </c>
      <c r="J21" s="112" t="s">
        <v>11</v>
      </c>
      <c r="K21" s="114">
        <f t="shared" si="7"/>
        <v>231.28</v>
      </c>
      <c r="L21" s="112" t="s">
        <v>11</v>
      </c>
      <c r="M21" s="114">
        <f t="shared" si="8"/>
        <v>231.28</v>
      </c>
      <c r="N21" s="112" t="s">
        <v>11</v>
      </c>
      <c r="O21" s="112" t="s">
        <v>11</v>
      </c>
      <c r="P21" s="112">
        <f t="shared" si="9"/>
        <v>61.158219479947114</v>
      </c>
      <c r="Q21" s="112" t="s">
        <v>139</v>
      </c>
      <c r="R21" s="112">
        <v>20160</v>
      </c>
      <c r="S21" s="112" t="s">
        <v>11</v>
      </c>
      <c r="T21" s="112">
        <v>45.38</v>
      </c>
    </row>
    <row r="22" spans="1:24" s="23" customFormat="1" ht="52.5" x14ac:dyDescent="0.35">
      <c r="A22" s="113" t="s">
        <v>77</v>
      </c>
      <c r="B22" s="95" t="s">
        <v>78</v>
      </c>
      <c r="C22" s="111" t="s">
        <v>79</v>
      </c>
      <c r="D22" s="112">
        <v>127.29</v>
      </c>
      <c r="E22" s="112">
        <f t="shared" si="6"/>
        <v>127.29</v>
      </c>
      <c r="F22" s="112" t="s">
        <v>11</v>
      </c>
      <c r="G22" s="112" t="s">
        <v>11</v>
      </c>
      <c r="H22" s="112" t="s">
        <v>11</v>
      </c>
      <c r="I22" s="112" t="s">
        <v>11</v>
      </c>
      <c r="J22" s="112" t="s">
        <v>11</v>
      </c>
      <c r="K22" s="114">
        <f t="shared" si="7"/>
        <v>127.29</v>
      </c>
      <c r="L22" s="112" t="s">
        <v>11</v>
      </c>
      <c r="M22" s="114">
        <f t="shared" si="8"/>
        <v>127.29</v>
      </c>
      <c r="N22" s="112" t="s">
        <v>11</v>
      </c>
      <c r="O22" s="112" t="s">
        <v>11</v>
      </c>
      <c r="P22" s="112">
        <f t="shared" si="9"/>
        <v>29.048932164387733</v>
      </c>
      <c r="Q22" s="112" t="s">
        <v>140</v>
      </c>
      <c r="R22" s="112">
        <v>23360</v>
      </c>
      <c r="S22" s="112" t="s">
        <v>11</v>
      </c>
      <c r="T22" s="112">
        <v>52.582999999999998</v>
      </c>
    </row>
    <row r="23" spans="1:24" s="23" customFormat="1" ht="65.650000000000006" x14ac:dyDescent="0.35">
      <c r="A23" s="113" t="s">
        <v>80</v>
      </c>
      <c r="B23" s="95" t="s">
        <v>81</v>
      </c>
      <c r="C23" s="111" t="s">
        <v>82</v>
      </c>
      <c r="D23" s="112">
        <v>276.98</v>
      </c>
      <c r="E23" s="112">
        <f t="shared" si="6"/>
        <v>276.98</v>
      </c>
      <c r="F23" s="112" t="s">
        <v>11</v>
      </c>
      <c r="G23" s="112" t="s">
        <v>11</v>
      </c>
      <c r="H23" s="112" t="s">
        <v>11</v>
      </c>
      <c r="I23" s="112" t="s">
        <v>11</v>
      </c>
      <c r="J23" s="112" t="s">
        <v>11</v>
      </c>
      <c r="K23" s="114">
        <f t="shared" si="7"/>
        <v>276.98</v>
      </c>
      <c r="L23" s="112" t="s">
        <v>11</v>
      </c>
      <c r="M23" s="114">
        <f t="shared" si="8"/>
        <v>276.98</v>
      </c>
      <c r="N23" s="112" t="s">
        <v>11</v>
      </c>
      <c r="O23" s="112" t="s">
        <v>11</v>
      </c>
      <c r="P23" s="112">
        <f t="shared" si="9"/>
        <v>73.725351019231198</v>
      </c>
      <c r="Q23" s="112" t="s">
        <v>141</v>
      </c>
      <c r="R23" s="112">
        <v>20028</v>
      </c>
      <c r="S23" s="112" t="s">
        <v>11</v>
      </c>
      <c r="T23" s="112">
        <v>45.082999999999998</v>
      </c>
    </row>
    <row r="24" spans="1:24" s="23" customFormat="1" x14ac:dyDescent="0.35">
      <c r="A24" s="135" t="s">
        <v>83</v>
      </c>
      <c r="B24" s="136"/>
      <c r="C24" s="35"/>
      <c r="D24" s="115">
        <f t="shared" ref="D24:P24" si="10">SUM(D16:D23)</f>
        <v>1235.8699999999999</v>
      </c>
      <c r="E24" s="115">
        <f t="shared" si="10"/>
        <v>1235.8699999999999</v>
      </c>
      <c r="F24" s="115">
        <f t="shared" si="10"/>
        <v>0</v>
      </c>
      <c r="G24" s="115">
        <f t="shared" si="10"/>
        <v>0</v>
      </c>
      <c r="H24" s="115">
        <f t="shared" si="10"/>
        <v>0</v>
      </c>
      <c r="I24" s="115">
        <f t="shared" si="10"/>
        <v>0</v>
      </c>
      <c r="J24" s="115">
        <f t="shared" si="10"/>
        <v>0</v>
      </c>
      <c r="K24" s="115">
        <f t="shared" si="10"/>
        <v>1235.8699999999999</v>
      </c>
      <c r="L24" s="115">
        <f t="shared" si="10"/>
        <v>0</v>
      </c>
      <c r="M24" s="115">
        <f t="shared" si="10"/>
        <v>1235.8699999999999</v>
      </c>
      <c r="N24" s="115">
        <f t="shared" si="10"/>
        <v>0</v>
      </c>
      <c r="O24" s="115">
        <f t="shared" si="10"/>
        <v>0</v>
      </c>
      <c r="P24" s="115">
        <f t="shared" si="10"/>
        <v>412.32052432138943</v>
      </c>
      <c r="Q24" s="115" t="s">
        <v>11</v>
      </c>
      <c r="R24" s="115">
        <f>SUM(R16:R23)</f>
        <v>146768</v>
      </c>
      <c r="S24" s="115">
        <f>SUM(S16:S23)</f>
        <v>0</v>
      </c>
      <c r="T24" s="115">
        <f>SUM(T16:T23)</f>
        <v>330.37400000000002</v>
      </c>
    </row>
    <row r="25" spans="1:24" s="23" customFormat="1" ht="12" customHeight="1" x14ac:dyDescent="0.35">
      <c r="A25" s="6" t="s">
        <v>17</v>
      </c>
      <c r="B25" s="141" t="s">
        <v>30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3"/>
    </row>
    <row r="26" spans="1:24" s="23" customFormat="1" ht="73.5" customHeight="1" x14ac:dyDescent="0.35">
      <c r="A26" s="33" t="s">
        <v>7</v>
      </c>
      <c r="B26" s="8" t="s">
        <v>84</v>
      </c>
      <c r="C26" s="116" t="s">
        <v>85</v>
      </c>
      <c r="D26" s="112">
        <v>34.71</v>
      </c>
      <c r="E26" s="112">
        <f t="shared" ref="E26" si="11">D26</f>
        <v>34.71</v>
      </c>
      <c r="F26" s="112" t="s">
        <v>11</v>
      </c>
      <c r="G26" s="112" t="s">
        <v>11</v>
      </c>
      <c r="H26" s="112" t="s">
        <v>11</v>
      </c>
      <c r="I26" s="112" t="s">
        <v>11</v>
      </c>
      <c r="J26" s="112" t="s">
        <v>11</v>
      </c>
      <c r="K26" s="114">
        <f t="shared" ref="K26" si="12">D26</f>
        <v>34.71</v>
      </c>
      <c r="L26" s="112" t="s">
        <v>11</v>
      </c>
      <c r="M26" s="114">
        <f t="shared" ref="M26" si="13">D26</f>
        <v>34.71</v>
      </c>
      <c r="N26" s="112" t="s">
        <v>11</v>
      </c>
      <c r="O26" s="112" t="s">
        <v>11</v>
      </c>
      <c r="P26" s="112">
        <f t="shared" ref="P26" si="14">D26*12/T26</f>
        <v>10.303525046382189</v>
      </c>
      <c r="Q26" s="112" t="s">
        <v>144</v>
      </c>
      <c r="R26" s="112">
        <v>22995</v>
      </c>
      <c r="S26" s="112" t="s">
        <v>11</v>
      </c>
      <c r="T26" s="112">
        <v>40.424999999999997</v>
      </c>
    </row>
    <row r="27" spans="1:24" s="23" customFormat="1" x14ac:dyDescent="0.35">
      <c r="A27" s="135" t="s">
        <v>86</v>
      </c>
      <c r="B27" s="136"/>
      <c r="C27" s="35"/>
      <c r="D27" s="115">
        <f>SUM(D26)</f>
        <v>34.71</v>
      </c>
      <c r="E27" s="115">
        <f t="shared" ref="E27:T27" si="15">SUM(E26)</f>
        <v>34.71</v>
      </c>
      <c r="F27" s="115">
        <f t="shared" si="15"/>
        <v>0</v>
      </c>
      <c r="G27" s="115">
        <f t="shared" si="15"/>
        <v>0</v>
      </c>
      <c r="H27" s="115">
        <f t="shared" si="15"/>
        <v>0</v>
      </c>
      <c r="I27" s="115">
        <f t="shared" si="15"/>
        <v>0</v>
      </c>
      <c r="J27" s="115">
        <f t="shared" si="15"/>
        <v>0</v>
      </c>
      <c r="K27" s="115">
        <f t="shared" si="15"/>
        <v>34.71</v>
      </c>
      <c r="L27" s="115">
        <f t="shared" si="15"/>
        <v>0</v>
      </c>
      <c r="M27" s="115">
        <f t="shared" si="15"/>
        <v>34.71</v>
      </c>
      <c r="N27" s="115">
        <f t="shared" si="15"/>
        <v>0</v>
      </c>
      <c r="O27" s="115">
        <f t="shared" si="15"/>
        <v>0</v>
      </c>
      <c r="P27" s="115">
        <f t="shared" si="15"/>
        <v>10.303525046382189</v>
      </c>
      <c r="Q27" s="115" t="s">
        <v>11</v>
      </c>
      <c r="R27" s="115">
        <f t="shared" si="15"/>
        <v>22995</v>
      </c>
      <c r="S27" s="115">
        <f t="shared" si="15"/>
        <v>0</v>
      </c>
      <c r="T27" s="115">
        <f t="shared" si="15"/>
        <v>40.424999999999997</v>
      </c>
    </row>
    <row r="28" spans="1:24" s="23" customFormat="1" ht="12" customHeight="1" x14ac:dyDescent="0.35">
      <c r="A28" s="105" t="s">
        <v>87</v>
      </c>
      <c r="B28" s="149" t="s">
        <v>35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03"/>
      <c r="V28" s="103"/>
      <c r="W28" s="103"/>
      <c r="X28" s="104"/>
    </row>
    <row r="29" spans="1:24" s="23" customFormat="1" ht="37.5" x14ac:dyDescent="0.35">
      <c r="A29" s="6" t="s">
        <v>88</v>
      </c>
      <c r="B29" s="8" t="s">
        <v>89</v>
      </c>
      <c r="C29" s="116" t="s">
        <v>90</v>
      </c>
      <c r="D29" s="112">
        <v>1350</v>
      </c>
      <c r="E29" s="112">
        <f t="shared" ref="E29" si="16">D29</f>
        <v>1350</v>
      </c>
      <c r="F29" s="112" t="s">
        <v>11</v>
      </c>
      <c r="G29" s="112" t="s">
        <v>11</v>
      </c>
      <c r="H29" s="112" t="s">
        <v>11</v>
      </c>
      <c r="I29" s="112" t="s">
        <v>11</v>
      </c>
      <c r="J29" s="112" t="s">
        <v>11</v>
      </c>
      <c r="K29" s="114">
        <f t="shared" ref="K29" si="17">D29</f>
        <v>1350</v>
      </c>
      <c r="L29" s="112" t="s">
        <v>11</v>
      </c>
      <c r="M29" s="114">
        <f t="shared" ref="M29" si="18">D29</f>
        <v>1350</v>
      </c>
      <c r="N29" s="112" t="s">
        <v>11</v>
      </c>
      <c r="O29" s="112" t="s">
        <v>11</v>
      </c>
      <c r="P29" s="112">
        <f t="shared" ref="P29" si="19">D29*12/T29</f>
        <v>32.185004172130171</v>
      </c>
      <c r="Q29" s="112" t="s">
        <v>142</v>
      </c>
      <c r="R29" s="112">
        <v>231638</v>
      </c>
      <c r="S29" s="112" t="s">
        <v>11</v>
      </c>
      <c r="T29" s="112">
        <v>503.34</v>
      </c>
      <c r="U29" s="103"/>
      <c r="V29" s="103"/>
      <c r="W29" s="103"/>
      <c r="X29" s="104"/>
    </row>
    <row r="30" spans="1:24" s="23" customFormat="1" ht="23.25" x14ac:dyDescent="0.35">
      <c r="A30" s="6" t="s">
        <v>91</v>
      </c>
      <c r="B30" s="8" t="s">
        <v>92</v>
      </c>
      <c r="C30" s="116" t="s">
        <v>93</v>
      </c>
      <c r="D30" s="112">
        <v>308.33999999999997</v>
      </c>
      <c r="E30" s="112">
        <f t="shared" ref="E30" si="20">D30</f>
        <v>308.33999999999997</v>
      </c>
      <c r="F30" s="112" t="s">
        <v>11</v>
      </c>
      <c r="G30" s="112" t="s">
        <v>11</v>
      </c>
      <c r="H30" s="112" t="s">
        <v>11</v>
      </c>
      <c r="I30" s="112" t="s">
        <v>11</v>
      </c>
      <c r="J30" s="112" t="s">
        <v>11</v>
      </c>
      <c r="K30" s="114">
        <f t="shared" ref="K30" si="21">D30</f>
        <v>308.33999999999997</v>
      </c>
      <c r="L30" s="112" t="s">
        <v>11</v>
      </c>
      <c r="M30" s="114">
        <f t="shared" ref="M30" si="22">D30</f>
        <v>308.33999999999997</v>
      </c>
      <c r="N30" s="112" t="s">
        <v>11</v>
      </c>
      <c r="O30" s="112" t="s">
        <v>11</v>
      </c>
      <c r="P30" s="112">
        <f t="shared" ref="P30" si="23">D30*12/T30</f>
        <v>29.885146595590015</v>
      </c>
      <c r="Q30" s="112" t="s">
        <v>145</v>
      </c>
      <c r="R30" s="112">
        <v>55001</v>
      </c>
      <c r="S30" s="112" t="s">
        <v>11</v>
      </c>
      <c r="T30" s="112">
        <v>123.81</v>
      </c>
      <c r="U30" s="103"/>
      <c r="V30" s="103"/>
      <c r="W30" s="103"/>
      <c r="X30" s="104"/>
    </row>
    <row r="31" spans="1:24" s="23" customFormat="1" x14ac:dyDescent="0.35">
      <c r="A31" s="135" t="s">
        <v>104</v>
      </c>
      <c r="B31" s="136"/>
      <c r="C31" s="35"/>
      <c r="D31" s="115">
        <f>SUM(D29:D30)</f>
        <v>1658.34</v>
      </c>
      <c r="E31" s="115">
        <f t="shared" ref="E31:T31" si="24">SUM(E29:E30)</f>
        <v>1658.34</v>
      </c>
      <c r="F31" s="115">
        <f t="shared" si="24"/>
        <v>0</v>
      </c>
      <c r="G31" s="115">
        <f t="shared" si="24"/>
        <v>0</v>
      </c>
      <c r="H31" s="115">
        <f t="shared" si="24"/>
        <v>0</v>
      </c>
      <c r="I31" s="115">
        <f t="shared" si="24"/>
        <v>0</v>
      </c>
      <c r="J31" s="115">
        <f t="shared" si="24"/>
        <v>0</v>
      </c>
      <c r="K31" s="115">
        <f t="shared" si="24"/>
        <v>1658.34</v>
      </c>
      <c r="L31" s="115">
        <f t="shared" si="24"/>
        <v>0</v>
      </c>
      <c r="M31" s="115">
        <f t="shared" si="24"/>
        <v>1658.34</v>
      </c>
      <c r="N31" s="115">
        <f t="shared" si="24"/>
        <v>0</v>
      </c>
      <c r="O31" s="115">
        <f t="shared" si="24"/>
        <v>0</v>
      </c>
      <c r="P31" s="115">
        <f t="shared" si="24"/>
        <v>62.070150767720186</v>
      </c>
      <c r="Q31" s="115" t="s">
        <v>11</v>
      </c>
      <c r="R31" s="115">
        <f t="shared" si="24"/>
        <v>286639</v>
      </c>
      <c r="S31" s="115">
        <f t="shared" si="24"/>
        <v>0</v>
      </c>
      <c r="T31" s="115">
        <f t="shared" si="24"/>
        <v>627.15</v>
      </c>
      <c r="U31" s="103"/>
      <c r="V31" s="103"/>
      <c r="W31" s="103"/>
      <c r="X31" s="104"/>
    </row>
    <row r="32" spans="1:24" s="23" customFormat="1" ht="12" customHeight="1" x14ac:dyDescent="0.35">
      <c r="A32" s="6" t="s">
        <v>94</v>
      </c>
      <c r="B32" s="141" t="s">
        <v>95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26"/>
      <c r="V32" s="126"/>
      <c r="W32" s="126"/>
      <c r="X32" s="127"/>
    </row>
    <row r="33" spans="1:24" s="23" customFormat="1" ht="39.4" x14ac:dyDescent="0.35">
      <c r="A33" s="113" t="s">
        <v>96</v>
      </c>
      <c r="B33" s="95" t="s">
        <v>97</v>
      </c>
      <c r="C33" s="117" t="s">
        <v>98</v>
      </c>
      <c r="D33" s="112">
        <v>41.25</v>
      </c>
      <c r="E33" s="112">
        <f t="shared" ref="E33:E34" si="25">D33</f>
        <v>41.25</v>
      </c>
      <c r="F33" s="112" t="s">
        <v>11</v>
      </c>
      <c r="G33" s="112" t="s">
        <v>11</v>
      </c>
      <c r="H33" s="112" t="s">
        <v>11</v>
      </c>
      <c r="I33" s="112" t="s">
        <v>11</v>
      </c>
      <c r="J33" s="112" t="s">
        <v>11</v>
      </c>
      <c r="K33" s="114">
        <f t="shared" ref="K33:K34" si="26">D33</f>
        <v>41.25</v>
      </c>
      <c r="L33" s="112" t="s">
        <v>11</v>
      </c>
      <c r="M33" s="114">
        <f t="shared" ref="M33:M34" si="27">D33</f>
        <v>41.25</v>
      </c>
      <c r="N33" s="112" t="s">
        <v>11</v>
      </c>
      <c r="O33" s="112" t="s">
        <v>11</v>
      </c>
      <c r="P33" s="112">
        <f t="shared" ref="P33:P34" si="28">D33*12/T33</f>
        <v>13.088313061872025</v>
      </c>
      <c r="Q33" s="112" t="s">
        <v>146</v>
      </c>
      <c r="R33" s="112" t="s">
        <v>11</v>
      </c>
      <c r="S33" s="112" t="s">
        <v>11</v>
      </c>
      <c r="T33" s="112">
        <v>37.82</v>
      </c>
      <c r="U33" s="107"/>
      <c r="V33" s="107"/>
      <c r="W33" s="107"/>
      <c r="X33" s="108"/>
    </row>
    <row r="34" spans="1:24" s="23" customFormat="1" ht="52.5" x14ac:dyDescent="0.35">
      <c r="A34" s="113" t="s">
        <v>99</v>
      </c>
      <c r="B34" s="95" t="s">
        <v>32</v>
      </c>
      <c r="C34" s="117" t="s">
        <v>100</v>
      </c>
      <c r="D34" s="112">
        <v>146.03</v>
      </c>
      <c r="E34" s="112">
        <f t="shared" si="25"/>
        <v>146.03</v>
      </c>
      <c r="F34" s="112" t="s">
        <v>11</v>
      </c>
      <c r="G34" s="112" t="s">
        <v>11</v>
      </c>
      <c r="H34" s="112" t="s">
        <v>11</v>
      </c>
      <c r="I34" s="112" t="s">
        <v>11</v>
      </c>
      <c r="J34" s="112" t="s">
        <v>11</v>
      </c>
      <c r="K34" s="114">
        <f t="shared" si="26"/>
        <v>146.03</v>
      </c>
      <c r="L34" s="112" t="s">
        <v>11</v>
      </c>
      <c r="M34" s="114">
        <f t="shared" si="27"/>
        <v>146.03</v>
      </c>
      <c r="N34" s="112" t="s">
        <v>11</v>
      </c>
      <c r="O34" s="112" t="s">
        <v>11</v>
      </c>
      <c r="P34" s="112">
        <f t="shared" si="28"/>
        <v>2.5731025064975115</v>
      </c>
      <c r="Q34" s="112" t="s">
        <v>147</v>
      </c>
      <c r="R34" s="112">
        <v>302543</v>
      </c>
      <c r="S34" s="112" t="s">
        <v>11</v>
      </c>
      <c r="T34" s="112">
        <v>681.03</v>
      </c>
      <c r="U34" s="107"/>
      <c r="V34" s="107"/>
      <c r="W34" s="107"/>
      <c r="X34" s="108"/>
    </row>
    <row r="35" spans="1:24" s="23" customFormat="1" ht="39.4" x14ac:dyDescent="0.35">
      <c r="A35" s="113" t="s">
        <v>101</v>
      </c>
      <c r="B35" s="95" t="s">
        <v>102</v>
      </c>
      <c r="C35" s="117" t="s">
        <v>103</v>
      </c>
      <c r="D35" s="112">
        <v>760.52</v>
      </c>
      <c r="E35" s="112">
        <f t="shared" ref="E35" si="29">D35</f>
        <v>760.52</v>
      </c>
      <c r="F35" s="112" t="s">
        <v>11</v>
      </c>
      <c r="G35" s="112" t="s">
        <v>11</v>
      </c>
      <c r="H35" s="112" t="s">
        <v>11</v>
      </c>
      <c r="I35" s="112" t="s">
        <v>11</v>
      </c>
      <c r="J35" s="112" t="s">
        <v>11</v>
      </c>
      <c r="K35" s="114">
        <f t="shared" ref="K35" si="30">D35</f>
        <v>760.52</v>
      </c>
      <c r="L35" s="112" t="s">
        <v>11</v>
      </c>
      <c r="M35" s="114">
        <f t="shared" ref="M35" si="31">D35</f>
        <v>760.52</v>
      </c>
      <c r="N35" s="112" t="s">
        <v>11</v>
      </c>
      <c r="O35" s="112" t="s">
        <v>11</v>
      </c>
      <c r="P35" s="112">
        <f t="shared" ref="P35" si="32">D35*12/T35</f>
        <v>6.1709231799095274</v>
      </c>
      <c r="Q35" s="112" t="s">
        <v>148</v>
      </c>
      <c r="R35" s="112">
        <v>657000</v>
      </c>
      <c r="S35" s="112" t="s">
        <v>11</v>
      </c>
      <c r="T35" s="112">
        <v>1478.91</v>
      </c>
    </row>
    <row r="36" spans="1:24" s="23" customFormat="1" x14ac:dyDescent="0.35">
      <c r="A36" s="135" t="s">
        <v>105</v>
      </c>
      <c r="B36" s="136"/>
      <c r="C36" s="34"/>
      <c r="D36" s="115">
        <f>SUM(D33:D35)</f>
        <v>947.8</v>
      </c>
      <c r="E36" s="115">
        <f t="shared" ref="E36:T36" si="33">SUM(E33:E35)</f>
        <v>947.8</v>
      </c>
      <c r="F36" s="115">
        <f t="shared" si="33"/>
        <v>0</v>
      </c>
      <c r="G36" s="115">
        <f t="shared" si="33"/>
        <v>0</v>
      </c>
      <c r="H36" s="115">
        <f t="shared" si="33"/>
        <v>0</v>
      </c>
      <c r="I36" s="115">
        <f t="shared" si="33"/>
        <v>0</v>
      </c>
      <c r="J36" s="115">
        <f t="shared" si="33"/>
        <v>0</v>
      </c>
      <c r="K36" s="115">
        <f t="shared" si="33"/>
        <v>947.8</v>
      </c>
      <c r="L36" s="115">
        <f t="shared" si="33"/>
        <v>0</v>
      </c>
      <c r="M36" s="115">
        <f t="shared" si="33"/>
        <v>947.8</v>
      </c>
      <c r="N36" s="115">
        <f t="shared" si="33"/>
        <v>0</v>
      </c>
      <c r="O36" s="115">
        <f t="shared" si="33"/>
        <v>0</v>
      </c>
      <c r="P36" s="115">
        <f t="shared" si="33"/>
        <v>21.832338748279064</v>
      </c>
      <c r="Q36" s="115" t="s">
        <v>11</v>
      </c>
      <c r="R36" s="115">
        <f t="shared" si="33"/>
        <v>959543</v>
      </c>
      <c r="S36" s="115">
        <f t="shared" si="33"/>
        <v>0</v>
      </c>
      <c r="T36" s="115">
        <f t="shared" si="33"/>
        <v>2197.7600000000002</v>
      </c>
    </row>
    <row r="37" spans="1:24" s="32" customFormat="1" x14ac:dyDescent="0.3">
      <c r="A37" s="144" t="s">
        <v>106</v>
      </c>
      <c r="B37" s="145"/>
      <c r="C37" s="106"/>
      <c r="D37" s="118">
        <f>D36+D31+D27+D24</f>
        <v>3876.72</v>
      </c>
      <c r="E37" s="118">
        <f t="shared" ref="E37:T37" si="34">E36+E31+E27+E24</f>
        <v>3876.72</v>
      </c>
      <c r="F37" s="118">
        <f t="shared" si="34"/>
        <v>0</v>
      </c>
      <c r="G37" s="118">
        <f t="shared" si="34"/>
        <v>0</v>
      </c>
      <c r="H37" s="118">
        <f t="shared" si="34"/>
        <v>0</v>
      </c>
      <c r="I37" s="118">
        <f t="shared" si="34"/>
        <v>0</v>
      </c>
      <c r="J37" s="118">
        <f t="shared" si="34"/>
        <v>0</v>
      </c>
      <c r="K37" s="118">
        <f t="shared" si="34"/>
        <v>3876.72</v>
      </c>
      <c r="L37" s="118">
        <f t="shared" si="34"/>
        <v>0</v>
      </c>
      <c r="M37" s="118">
        <f t="shared" si="34"/>
        <v>3876.72</v>
      </c>
      <c r="N37" s="118">
        <f t="shared" si="34"/>
        <v>0</v>
      </c>
      <c r="O37" s="118">
        <f t="shared" si="34"/>
        <v>0</v>
      </c>
      <c r="P37" s="118">
        <f t="shared" si="34"/>
        <v>506.52653888377085</v>
      </c>
      <c r="Q37" s="118" t="s">
        <v>11</v>
      </c>
      <c r="R37" s="118">
        <f t="shared" si="34"/>
        <v>1415945</v>
      </c>
      <c r="S37" s="118">
        <f t="shared" si="34"/>
        <v>0</v>
      </c>
      <c r="T37" s="118">
        <f t="shared" si="34"/>
        <v>3195.7090000000007</v>
      </c>
    </row>
    <row r="38" spans="1:24" s="23" customFormat="1" x14ac:dyDescent="0.35">
      <c r="A38" s="1" t="s">
        <v>107</v>
      </c>
      <c r="B38" s="146" t="s">
        <v>5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8"/>
    </row>
    <row r="39" spans="1:24" s="23" customFormat="1" ht="12" customHeight="1" x14ac:dyDescent="0.35">
      <c r="A39" s="6"/>
      <c r="B39" s="190" t="s">
        <v>109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23"/>
      <c r="V39" s="123"/>
      <c r="W39" s="123"/>
      <c r="X39" s="124"/>
    </row>
    <row r="40" spans="1:24" s="23" customFormat="1" ht="12" customHeight="1" x14ac:dyDescent="0.35">
      <c r="A40" s="6" t="s">
        <v>110</v>
      </c>
      <c r="B40" s="188" t="s">
        <v>34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21"/>
      <c r="V40" s="121"/>
      <c r="W40" s="121"/>
      <c r="X40" s="122"/>
    </row>
    <row r="41" spans="1:24" s="23" customFormat="1" ht="37.5" x14ac:dyDescent="0.35">
      <c r="A41" s="113" t="s">
        <v>111</v>
      </c>
      <c r="B41" s="95" t="s">
        <v>112</v>
      </c>
      <c r="C41" s="117" t="s">
        <v>113</v>
      </c>
      <c r="D41" s="112">
        <v>455.12</v>
      </c>
      <c r="E41" s="112">
        <f t="shared" ref="E41" si="35">D41</f>
        <v>455.12</v>
      </c>
      <c r="F41" s="112" t="s">
        <v>11</v>
      </c>
      <c r="G41" s="112" t="s">
        <v>11</v>
      </c>
      <c r="H41" s="112" t="s">
        <v>11</v>
      </c>
      <c r="I41" s="112" t="s">
        <v>11</v>
      </c>
      <c r="J41" s="112" t="s">
        <v>11</v>
      </c>
      <c r="K41" s="114">
        <f t="shared" ref="K41" si="36">D41</f>
        <v>455.12</v>
      </c>
      <c r="L41" s="112" t="s">
        <v>11</v>
      </c>
      <c r="M41" s="114">
        <f t="shared" ref="M41" si="37">D41</f>
        <v>455.12</v>
      </c>
      <c r="N41" s="112" t="s">
        <v>11</v>
      </c>
      <c r="O41" s="112" t="s">
        <v>11</v>
      </c>
      <c r="P41" s="112">
        <f t="shared" ref="P41" si="38">D41*12/T41</f>
        <v>40.042818388444907</v>
      </c>
      <c r="Q41" s="112" t="s">
        <v>149</v>
      </c>
      <c r="R41" s="112">
        <v>60590</v>
      </c>
      <c r="S41" s="112" t="s">
        <v>11</v>
      </c>
      <c r="T41" s="112">
        <v>136.38999999999999</v>
      </c>
    </row>
    <row r="42" spans="1:24" s="23" customFormat="1" ht="28.15" x14ac:dyDescent="0.35">
      <c r="A42" s="113" t="s">
        <v>114</v>
      </c>
      <c r="B42" s="95" t="s">
        <v>115</v>
      </c>
      <c r="C42" s="117" t="s">
        <v>116</v>
      </c>
      <c r="D42" s="125">
        <v>759.49</v>
      </c>
      <c r="E42" s="112">
        <f t="shared" ref="E42:E43" si="39">D42</f>
        <v>759.49</v>
      </c>
      <c r="F42" s="112" t="s">
        <v>11</v>
      </c>
      <c r="G42" s="112" t="s">
        <v>11</v>
      </c>
      <c r="H42" s="112" t="s">
        <v>11</v>
      </c>
      <c r="I42" s="112" t="s">
        <v>11</v>
      </c>
      <c r="J42" s="112" t="s">
        <v>11</v>
      </c>
      <c r="K42" s="114">
        <f t="shared" ref="K42:K43" si="40">D42</f>
        <v>759.49</v>
      </c>
      <c r="L42" s="112" t="s">
        <v>11</v>
      </c>
      <c r="M42" s="114">
        <f t="shared" ref="M42:M43" si="41">D42</f>
        <v>759.49</v>
      </c>
      <c r="N42" s="112" t="s">
        <v>11</v>
      </c>
      <c r="O42" s="112" t="s">
        <v>11</v>
      </c>
      <c r="P42" s="112">
        <f t="shared" ref="P42:P43" si="42">D42*12/T42</f>
        <v>22.592102327656729</v>
      </c>
      <c r="Q42" s="112" t="s">
        <v>150</v>
      </c>
      <c r="R42" s="112">
        <v>179215</v>
      </c>
      <c r="S42" s="112" t="s">
        <v>11</v>
      </c>
      <c r="T42" s="112">
        <v>403.41</v>
      </c>
    </row>
    <row r="43" spans="1:24" s="23" customFormat="1" ht="26.25" x14ac:dyDescent="0.35">
      <c r="A43" s="113" t="s">
        <v>117</v>
      </c>
      <c r="B43" s="95" t="s">
        <v>33</v>
      </c>
      <c r="C43" s="117" t="s">
        <v>118</v>
      </c>
      <c r="D43" s="112">
        <v>291.89999999999998</v>
      </c>
      <c r="E43" s="112">
        <f t="shared" si="39"/>
        <v>291.89999999999998</v>
      </c>
      <c r="F43" s="112" t="s">
        <v>11</v>
      </c>
      <c r="G43" s="112" t="s">
        <v>11</v>
      </c>
      <c r="H43" s="112" t="s">
        <v>11</v>
      </c>
      <c r="I43" s="112" t="s">
        <v>11</v>
      </c>
      <c r="J43" s="112" t="s">
        <v>11</v>
      </c>
      <c r="K43" s="114">
        <f t="shared" si="40"/>
        <v>291.89999999999998</v>
      </c>
      <c r="L43" s="112" t="s">
        <v>11</v>
      </c>
      <c r="M43" s="114">
        <f t="shared" si="41"/>
        <v>291.89999999999998</v>
      </c>
      <c r="N43" s="112" t="s">
        <v>11</v>
      </c>
      <c r="O43" s="112" t="s">
        <v>11</v>
      </c>
      <c r="P43" s="112">
        <f t="shared" si="42"/>
        <v>11.103784948963419</v>
      </c>
      <c r="Q43" s="112" t="s">
        <v>151</v>
      </c>
      <c r="R43" s="112">
        <v>140141</v>
      </c>
      <c r="S43" s="112" t="s">
        <v>11</v>
      </c>
      <c r="T43" s="112">
        <v>315.45999999999998</v>
      </c>
    </row>
    <row r="44" spans="1:24" s="22" customFormat="1" x14ac:dyDescent="0.35">
      <c r="A44" s="135" t="s">
        <v>119</v>
      </c>
      <c r="B44" s="136"/>
      <c r="C44" s="35"/>
      <c r="D44" s="115">
        <f>SUM(D41:D43)</f>
        <v>1506.5100000000002</v>
      </c>
      <c r="E44" s="115">
        <f t="shared" ref="E44:T44" si="43">SUM(E41:E43)</f>
        <v>1506.5100000000002</v>
      </c>
      <c r="F44" s="115">
        <f t="shared" si="43"/>
        <v>0</v>
      </c>
      <c r="G44" s="115">
        <f t="shared" si="43"/>
        <v>0</v>
      </c>
      <c r="H44" s="115">
        <f t="shared" si="43"/>
        <v>0</v>
      </c>
      <c r="I44" s="115">
        <f t="shared" si="43"/>
        <v>0</v>
      </c>
      <c r="J44" s="115">
        <f t="shared" si="43"/>
        <v>0</v>
      </c>
      <c r="K44" s="115">
        <f t="shared" si="43"/>
        <v>1506.5100000000002</v>
      </c>
      <c r="L44" s="115">
        <f t="shared" si="43"/>
        <v>0</v>
      </c>
      <c r="M44" s="115">
        <f t="shared" si="43"/>
        <v>1506.5100000000002</v>
      </c>
      <c r="N44" s="115">
        <f t="shared" si="43"/>
        <v>0</v>
      </c>
      <c r="O44" s="115">
        <f t="shared" si="43"/>
        <v>0</v>
      </c>
      <c r="P44" s="115">
        <f t="shared" si="43"/>
        <v>73.738705665065055</v>
      </c>
      <c r="Q44" s="115" t="s">
        <v>11</v>
      </c>
      <c r="R44" s="115">
        <f t="shared" si="43"/>
        <v>379946</v>
      </c>
      <c r="S44" s="115">
        <f t="shared" si="43"/>
        <v>0</v>
      </c>
      <c r="T44" s="115">
        <f t="shared" si="43"/>
        <v>855.26</v>
      </c>
    </row>
    <row r="45" spans="1:24" s="23" customFormat="1" ht="10.5" customHeight="1" x14ac:dyDescent="0.35">
      <c r="A45" s="6" t="s">
        <v>12</v>
      </c>
      <c r="B45" s="141" t="s">
        <v>120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26"/>
      <c r="V45" s="126"/>
      <c r="W45" s="126"/>
      <c r="X45" s="127"/>
    </row>
    <row r="46" spans="1:24" s="23" customFormat="1" ht="39.4" x14ac:dyDescent="0.35">
      <c r="A46" s="113" t="s">
        <v>13</v>
      </c>
      <c r="B46" s="95" t="s">
        <v>121</v>
      </c>
      <c r="C46" s="117" t="s">
        <v>122</v>
      </c>
      <c r="D46" s="112">
        <v>29.17</v>
      </c>
      <c r="E46" s="112">
        <f t="shared" ref="E46" si="44">D46</f>
        <v>29.17</v>
      </c>
      <c r="F46" s="112" t="s">
        <v>11</v>
      </c>
      <c r="G46" s="112" t="s">
        <v>11</v>
      </c>
      <c r="H46" s="112" t="s">
        <v>11</v>
      </c>
      <c r="I46" s="112" t="s">
        <v>11</v>
      </c>
      <c r="J46" s="112" t="s">
        <v>11</v>
      </c>
      <c r="K46" s="114">
        <f t="shared" ref="K46" si="45">D46</f>
        <v>29.17</v>
      </c>
      <c r="L46" s="112" t="s">
        <v>11</v>
      </c>
      <c r="M46" s="114">
        <f t="shared" ref="M46" si="46">D46</f>
        <v>29.17</v>
      </c>
      <c r="N46" s="112" t="s">
        <v>11</v>
      </c>
      <c r="O46" s="112" t="s">
        <v>11</v>
      </c>
      <c r="P46" s="112">
        <f t="shared" ref="P46" si="47">D46*12/T46</f>
        <v>2.1770010572796816</v>
      </c>
      <c r="Q46" s="112" t="s">
        <v>152</v>
      </c>
      <c r="R46" s="112">
        <v>71429</v>
      </c>
      <c r="S46" s="112" t="s">
        <v>11</v>
      </c>
      <c r="T46" s="112">
        <v>160.79</v>
      </c>
      <c r="U46" s="126"/>
      <c r="V46" s="126"/>
      <c r="W46" s="126"/>
      <c r="X46" s="127"/>
    </row>
    <row r="47" spans="1:24" s="23" customFormat="1" ht="39.4" x14ac:dyDescent="0.35">
      <c r="A47" s="113" t="s">
        <v>29</v>
      </c>
      <c r="B47" s="95" t="s">
        <v>123</v>
      </c>
      <c r="C47" s="117" t="s">
        <v>124</v>
      </c>
      <c r="D47" s="112">
        <v>25</v>
      </c>
      <c r="E47" s="112">
        <f t="shared" ref="E47" si="48">D47</f>
        <v>25</v>
      </c>
      <c r="F47" s="112" t="s">
        <v>11</v>
      </c>
      <c r="G47" s="112" t="s">
        <v>11</v>
      </c>
      <c r="H47" s="112" t="s">
        <v>11</v>
      </c>
      <c r="I47" s="112" t="s">
        <v>11</v>
      </c>
      <c r="J47" s="112" t="s">
        <v>11</v>
      </c>
      <c r="K47" s="114">
        <f t="shared" ref="K47" si="49">D47</f>
        <v>25</v>
      </c>
      <c r="L47" s="112" t="s">
        <v>11</v>
      </c>
      <c r="M47" s="114">
        <f t="shared" ref="M47" si="50">D47</f>
        <v>25</v>
      </c>
      <c r="N47" s="112" t="s">
        <v>11</v>
      </c>
      <c r="O47" s="112" t="s">
        <v>11</v>
      </c>
      <c r="P47" s="112">
        <f t="shared" ref="P47" si="51">D47*12/T47</f>
        <v>25.951557093425606</v>
      </c>
      <c r="Q47" s="112" t="s">
        <v>153</v>
      </c>
      <c r="R47" s="112">
        <v>5136</v>
      </c>
      <c r="S47" s="112" t="s">
        <v>11</v>
      </c>
      <c r="T47" s="112">
        <v>11.56</v>
      </c>
    </row>
    <row r="48" spans="1:24" s="23" customFormat="1" x14ac:dyDescent="0.35">
      <c r="A48" s="135" t="s">
        <v>125</v>
      </c>
      <c r="B48" s="136"/>
      <c r="C48" s="37"/>
      <c r="D48" s="115">
        <f>SUM(D46:D47)</f>
        <v>54.17</v>
      </c>
      <c r="E48" s="115">
        <f t="shared" ref="E48:T48" si="52">SUM(E46:E47)</f>
        <v>54.17</v>
      </c>
      <c r="F48" s="115">
        <f t="shared" si="52"/>
        <v>0</v>
      </c>
      <c r="G48" s="115">
        <f t="shared" si="52"/>
        <v>0</v>
      </c>
      <c r="H48" s="115">
        <f t="shared" si="52"/>
        <v>0</v>
      </c>
      <c r="I48" s="115">
        <f t="shared" si="52"/>
        <v>0</v>
      </c>
      <c r="J48" s="115">
        <f t="shared" si="52"/>
        <v>0</v>
      </c>
      <c r="K48" s="115">
        <f t="shared" si="52"/>
        <v>54.17</v>
      </c>
      <c r="L48" s="115">
        <f t="shared" si="52"/>
        <v>0</v>
      </c>
      <c r="M48" s="115">
        <f t="shared" si="52"/>
        <v>54.17</v>
      </c>
      <c r="N48" s="115">
        <f t="shared" si="52"/>
        <v>0</v>
      </c>
      <c r="O48" s="115">
        <f t="shared" si="52"/>
        <v>0</v>
      </c>
      <c r="P48" s="115">
        <f t="shared" si="52"/>
        <v>28.128558150705288</v>
      </c>
      <c r="Q48" s="115" t="s">
        <v>11</v>
      </c>
      <c r="R48" s="115">
        <f t="shared" si="52"/>
        <v>76565</v>
      </c>
      <c r="S48" s="115">
        <f t="shared" si="52"/>
        <v>0</v>
      </c>
      <c r="T48" s="115">
        <f t="shared" si="52"/>
        <v>172.35</v>
      </c>
    </row>
    <row r="49" spans="1:24" s="26" customFormat="1" x14ac:dyDescent="0.35">
      <c r="A49" s="6" t="s">
        <v>130</v>
      </c>
      <c r="B49" s="152" t="s">
        <v>126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19"/>
      <c r="V49" s="119"/>
      <c r="W49" s="119"/>
      <c r="X49" s="120"/>
    </row>
    <row r="50" spans="1:24" s="26" customFormat="1" ht="39.4" x14ac:dyDescent="0.35">
      <c r="A50" s="113" t="s">
        <v>127</v>
      </c>
      <c r="B50" s="128" t="s">
        <v>128</v>
      </c>
      <c r="C50" s="129" t="s">
        <v>129</v>
      </c>
      <c r="D50" s="112">
        <v>645.86</v>
      </c>
      <c r="E50" s="112">
        <f t="shared" ref="E50" si="53">D50</f>
        <v>645.86</v>
      </c>
      <c r="F50" s="112" t="s">
        <v>11</v>
      </c>
      <c r="G50" s="112" t="s">
        <v>11</v>
      </c>
      <c r="H50" s="112" t="s">
        <v>11</v>
      </c>
      <c r="I50" s="112" t="s">
        <v>11</v>
      </c>
      <c r="J50" s="112" t="s">
        <v>11</v>
      </c>
      <c r="K50" s="114">
        <f t="shared" ref="K50" si="54">D50</f>
        <v>645.86</v>
      </c>
      <c r="L50" s="112" t="s">
        <v>11</v>
      </c>
      <c r="M50" s="114">
        <f t="shared" ref="M50" si="55">D50</f>
        <v>645.86</v>
      </c>
      <c r="N50" s="112" t="s">
        <v>11</v>
      </c>
      <c r="O50" s="112" t="s">
        <v>11</v>
      </c>
      <c r="P50" s="112">
        <f t="shared" ref="P50" si="56">D50*12/T50</f>
        <v>310.01279999999997</v>
      </c>
      <c r="Q50" s="112" t="s">
        <v>143</v>
      </c>
      <c r="R50" s="112" t="s">
        <v>11</v>
      </c>
      <c r="S50" s="112" t="s">
        <v>11</v>
      </c>
      <c r="T50" s="112">
        <v>25</v>
      </c>
      <c r="U50" s="101"/>
      <c r="V50" s="101"/>
      <c r="W50" s="101"/>
      <c r="X50" s="102"/>
    </row>
    <row r="51" spans="1:24" s="23" customFormat="1" ht="12" customHeight="1" x14ac:dyDescent="0.35">
      <c r="A51" s="135" t="s">
        <v>131</v>
      </c>
      <c r="B51" s="136"/>
      <c r="C51" s="36"/>
      <c r="D51" s="115">
        <f t="shared" ref="D51:P51" si="57">SUM(D50:D50)</f>
        <v>645.86</v>
      </c>
      <c r="E51" s="115">
        <f t="shared" si="57"/>
        <v>645.86</v>
      </c>
      <c r="F51" s="115">
        <f t="shared" si="57"/>
        <v>0</v>
      </c>
      <c r="G51" s="115">
        <f t="shared" si="57"/>
        <v>0</v>
      </c>
      <c r="H51" s="115">
        <f t="shared" si="57"/>
        <v>0</v>
      </c>
      <c r="I51" s="115">
        <f t="shared" si="57"/>
        <v>0</v>
      </c>
      <c r="J51" s="115">
        <f t="shared" si="57"/>
        <v>0</v>
      </c>
      <c r="K51" s="115">
        <f t="shared" si="57"/>
        <v>645.86</v>
      </c>
      <c r="L51" s="115">
        <f t="shared" si="57"/>
        <v>0</v>
      </c>
      <c r="M51" s="115">
        <f t="shared" si="57"/>
        <v>645.86</v>
      </c>
      <c r="N51" s="115">
        <f t="shared" si="57"/>
        <v>0</v>
      </c>
      <c r="O51" s="115">
        <f t="shared" si="57"/>
        <v>0</v>
      </c>
      <c r="P51" s="115">
        <f t="shared" si="57"/>
        <v>310.01279999999997</v>
      </c>
      <c r="Q51" s="115" t="s">
        <v>11</v>
      </c>
      <c r="R51" s="115">
        <f>SUM(R50:R50)</f>
        <v>0</v>
      </c>
      <c r="S51" s="115">
        <f>SUM(S50:S50)</f>
        <v>0</v>
      </c>
      <c r="T51" s="115">
        <f>SUM(T50:T50)</f>
        <v>25</v>
      </c>
    </row>
    <row r="52" spans="1:24" s="23" customFormat="1" x14ac:dyDescent="0.35">
      <c r="A52" s="138" t="s">
        <v>132</v>
      </c>
      <c r="B52" s="139"/>
      <c r="C52" s="38"/>
      <c r="D52" s="130">
        <f t="shared" ref="D52:P52" si="58">D51+D48+D44</f>
        <v>2206.54</v>
      </c>
      <c r="E52" s="130">
        <f t="shared" si="58"/>
        <v>2206.54</v>
      </c>
      <c r="F52" s="130">
        <f t="shared" si="58"/>
        <v>0</v>
      </c>
      <c r="G52" s="130">
        <f t="shared" si="58"/>
        <v>0</v>
      </c>
      <c r="H52" s="130">
        <f t="shared" si="58"/>
        <v>0</v>
      </c>
      <c r="I52" s="130">
        <f t="shared" si="58"/>
        <v>0</v>
      </c>
      <c r="J52" s="130">
        <f t="shared" si="58"/>
        <v>0</v>
      </c>
      <c r="K52" s="130">
        <f t="shared" si="58"/>
        <v>2206.54</v>
      </c>
      <c r="L52" s="130">
        <f t="shared" si="58"/>
        <v>0</v>
      </c>
      <c r="M52" s="130">
        <f t="shared" si="58"/>
        <v>2206.54</v>
      </c>
      <c r="N52" s="130">
        <f t="shared" si="58"/>
        <v>0</v>
      </c>
      <c r="O52" s="130">
        <f t="shared" si="58"/>
        <v>0</v>
      </c>
      <c r="P52" s="130">
        <f t="shared" si="58"/>
        <v>411.88006381577031</v>
      </c>
      <c r="Q52" s="130" t="s">
        <v>11</v>
      </c>
      <c r="R52" s="130">
        <f>R51+R48+R44</f>
        <v>456511</v>
      </c>
      <c r="S52" s="130">
        <f>S51+S48+S44</f>
        <v>0</v>
      </c>
      <c r="T52" s="130">
        <f>T51+T48+T44</f>
        <v>1052.6099999999999</v>
      </c>
    </row>
    <row r="53" spans="1:24" s="40" customFormat="1" ht="11.25" x14ac:dyDescent="0.3">
      <c r="A53" s="140" t="s">
        <v>133</v>
      </c>
      <c r="B53" s="140"/>
      <c r="C53" s="39"/>
      <c r="D53" s="131">
        <f t="shared" ref="D53:P53" si="59">D52+D37</f>
        <v>6083.26</v>
      </c>
      <c r="E53" s="131">
        <f t="shared" si="59"/>
        <v>6083.26</v>
      </c>
      <c r="F53" s="131">
        <f t="shared" si="59"/>
        <v>0</v>
      </c>
      <c r="G53" s="131">
        <f t="shared" si="59"/>
        <v>0</v>
      </c>
      <c r="H53" s="131">
        <f t="shared" si="59"/>
        <v>0</v>
      </c>
      <c r="I53" s="131">
        <f t="shared" si="59"/>
        <v>0</v>
      </c>
      <c r="J53" s="131">
        <f t="shared" si="59"/>
        <v>0</v>
      </c>
      <c r="K53" s="131">
        <f t="shared" si="59"/>
        <v>6083.26</v>
      </c>
      <c r="L53" s="131">
        <f t="shared" si="59"/>
        <v>0</v>
      </c>
      <c r="M53" s="131">
        <f t="shared" si="59"/>
        <v>6083.26</v>
      </c>
      <c r="N53" s="131">
        <f t="shared" si="59"/>
        <v>0</v>
      </c>
      <c r="O53" s="131">
        <f t="shared" si="59"/>
        <v>0</v>
      </c>
      <c r="P53" s="131">
        <f t="shared" si="59"/>
        <v>918.40660269954117</v>
      </c>
      <c r="Q53" s="131" t="s">
        <v>11</v>
      </c>
      <c r="R53" s="131">
        <f>R52+R37</f>
        <v>1872456</v>
      </c>
      <c r="S53" s="131">
        <f>S52+S37</f>
        <v>0</v>
      </c>
      <c r="T53" s="131">
        <f>T52+T37</f>
        <v>4248.3190000000004</v>
      </c>
    </row>
    <row r="54" spans="1:24" s="47" customFormat="1" x14ac:dyDescent="0.35">
      <c r="A54" s="41"/>
      <c r="B54" s="42"/>
      <c r="C54" s="42"/>
      <c r="D54" s="41"/>
      <c r="E54" s="41"/>
      <c r="F54" s="41"/>
      <c r="G54" s="43"/>
      <c r="H54" s="43"/>
      <c r="I54" s="43"/>
      <c r="J54" s="41"/>
      <c r="K54" s="41"/>
      <c r="L54" s="43"/>
      <c r="M54" s="41"/>
      <c r="N54" s="41"/>
      <c r="O54" s="41"/>
      <c r="P54" s="44"/>
      <c r="Q54" s="45"/>
      <c r="R54" s="44"/>
      <c r="S54" s="46"/>
      <c r="T54" s="41"/>
    </row>
    <row r="55" spans="1:24" s="47" customFormat="1" x14ac:dyDescent="0.35">
      <c r="A55" s="41"/>
      <c r="B55" s="42"/>
      <c r="C55" s="42"/>
      <c r="D55" s="41"/>
      <c r="E55" s="41"/>
      <c r="F55" s="41"/>
      <c r="G55" s="43"/>
      <c r="H55" s="43"/>
      <c r="I55" s="43"/>
      <c r="J55" s="41"/>
      <c r="K55" s="41"/>
      <c r="L55" s="43"/>
      <c r="M55" s="41"/>
      <c r="N55" s="41"/>
      <c r="O55" s="41"/>
      <c r="P55" s="44"/>
      <c r="Q55" s="45"/>
      <c r="R55" s="44"/>
      <c r="S55" s="46"/>
      <c r="T55" s="41"/>
    </row>
    <row r="56" spans="1:24" s="100" customFormat="1" ht="12" customHeight="1" x14ac:dyDescent="0.4">
      <c r="A56" s="96"/>
      <c r="B56" s="154" t="s">
        <v>31</v>
      </c>
      <c r="C56" s="154"/>
      <c r="D56" s="154"/>
      <c r="E56" s="96"/>
      <c r="F56" s="96"/>
      <c r="G56" s="97"/>
      <c r="H56" s="98"/>
      <c r="I56" s="98"/>
      <c r="J56" s="99"/>
      <c r="K56" s="99"/>
      <c r="L56" s="98"/>
      <c r="M56" s="96"/>
      <c r="N56" s="96"/>
      <c r="O56" s="96"/>
      <c r="P56" s="137" t="s">
        <v>58</v>
      </c>
      <c r="Q56" s="137"/>
      <c r="R56" s="137"/>
      <c r="S56" s="96"/>
      <c r="T56" s="96"/>
    </row>
    <row r="57" spans="1:24" s="47" customFormat="1" x14ac:dyDescent="0.35">
      <c r="A57" s="41"/>
      <c r="B57" s="42"/>
      <c r="C57" s="42"/>
      <c r="D57" s="41"/>
      <c r="E57" s="41"/>
      <c r="F57" s="41"/>
      <c r="G57" s="43"/>
      <c r="H57" s="43"/>
      <c r="I57" s="43"/>
      <c r="J57" s="41"/>
      <c r="K57" s="41"/>
      <c r="L57" s="43"/>
      <c r="M57" s="41"/>
      <c r="N57" s="41"/>
      <c r="O57" s="41"/>
      <c r="P57" s="44"/>
      <c r="Q57" s="45"/>
      <c r="R57" s="44"/>
      <c r="S57" s="46"/>
      <c r="T57" s="41"/>
    </row>
    <row r="58" spans="1:24" s="47" customFormat="1" x14ac:dyDescent="0.35">
      <c r="A58" s="41"/>
      <c r="B58" s="42"/>
      <c r="C58" s="42"/>
      <c r="D58" s="41"/>
      <c r="E58" s="41"/>
      <c r="F58" s="41"/>
      <c r="G58" s="43"/>
      <c r="H58" s="43"/>
      <c r="I58" s="43"/>
      <c r="J58" s="41"/>
      <c r="K58" s="41"/>
      <c r="L58" s="43"/>
      <c r="M58" s="41"/>
      <c r="N58" s="41"/>
      <c r="O58" s="41"/>
      <c r="P58" s="44"/>
      <c r="Q58" s="45"/>
      <c r="R58" s="44"/>
      <c r="S58" s="46"/>
      <c r="T58" s="41"/>
    </row>
    <row r="59" spans="1:24" s="47" customFormat="1" ht="135" customHeight="1" x14ac:dyDescent="0.35">
      <c r="A59" s="41"/>
      <c r="B59" s="42"/>
      <c r="C59" s="42"/>
      <c r="D59" s="41"/>
      <c r="E59" s="41"/>
      <c r="F59" s="43"/>
      <c r="G59" s="43"/>
      <c r="H59" s="43"/>
      <c r="I59" s="43"/>
      <c r="J59" s="41"/>
      <c r="K59" s="41"/>
      <c r="L59" s="43"/>
      <c r="M59" s="41"/>
      <c r="N59" s="48"/>
      <c r="O59" s="41"/>
      <c r="P59" s="44"/>
      <c r="Q59" s="45"/>
      <c r="R59" s="44"/>
      <c r="S59" s="46"/>
      <c r="T59" s="41"/>
    </row>
    <row r="60" spans="1:24" s="47" customFormat="1" ht="132" customHeight="1" x14ac:dyDescent="0.35">
      <c r="A60" s="41"/>
      <c r="B60" s="42"/>
      <c r="C60" s="49"/>
      <c r="D60" s="41"/>
      <c r="E60" s="41"/>
      <c r="F60" s="41"/>
      <c r="G60" s="43"/>
      <c r="H60" s="43"/>
      <c r="I60" s="43"/>
      <c r="J60" s="41"/>
      <c r="K60" s="41"/>
      <c r="L60" s="43"/>
      <c r="M60" s="41"/>
      <c r="N60" s="48"/>
      <c r="O60" s="41"/>
      <c r="P60" s="44"/>
      <c r="Q60" s="45"/>
      <c r="R60" s="44"/>
      <c r="S60" s="46"/>
      <c r="T60" s="41"/>
    </row>
    <row r="61" spans="1:24" s="47" customFormat="1" ht="115.5" customHeight="1" x14ac:dyDescent="0.35">
      <c r="A61" s="41"/>
      <c r="B61" s="42"/>
      <c r="C61" s="50"/>
      <c r="D61" s="41"/>
      <c r="E61" s="43"/>
      <c r="F61" s="41"/>
      <c r="G61" s="43"/>
      <c r="H61" s="43"/>
      <c r="I61" s="43"/>
      <c r="J61" s="41"/>
      <c r="K61" s="41"/>
      <c r="L61" s="41"/>
      <c r="M61" s="43"/>
      <c r="N61" s="41"/>
      <c r="O61" s="43"/>
      <c r="P61" s="51"/>
      <c r="Q61" s="45"/>
      <c r="R61" s="51"/>
      <c r="S61" s="46"/>
      <c r="T61" s="43"/>
    </row>
    <row r="62" spans="1:24" s="47" customFormat="1" ht="109.5" customHeight="1" x14ac:dyDescent="0.35">
      <c r="A62" s="41"/>
      <c r="B62" s="42"/>
      <c r="C62" s="42"/>
      <c r="D62" s="41"/>
      <c r="E62" s="41"/>
      <c r="F62" s="41"/>
      <c r="G62" s="43"/>
      <c r="H62" s="43"/>
      <c r="I62" s="43"/>
      <c r="J62" s="41"/>
      <c r="K62" s="41"/>
      <c r="L62" s="43"/>
      <c r="M62" s="41"/>
      <c r="N62" s="41"/>
      <c r="O62" s="41"/>
      <c r="P62" s="44"/>
      <c r="Q62" s="45"/>
      <c r="R62" s="44"/>
      <c r="S62" s="46"/>
      <c r="T62" s="41"/>
    </row>
    <row r="63" spans="1:24" s="47" customFormat="1" ht="155.25" customHeight="1" x14ac:dyDescent="0.35">
      <c r="A63" s="41"/>
      <c r="B63" s="42"/>
      <c r="C63" s="42"/>
      <c r="D63" s="41"/>
      <c r="E63" s="41"/>
      <c r="F63" s="41"/>
      <c r="G63" s="43"/>
      <c r="H63" s="43"/>
      <c r="I63" s="43"/>
      <c r="J63" s="41"/>
      <c r="K63" s="41"/>
      <c r="L63" s="43"/>
      <c r="M63" s="41"/>
      <c r="N63" s="48"/>
      <c r="O63" s="41"/>
      <c r="P63" s="44"/>
      <c r="Q63" s="45"/>
      <c r="R63" s="44"/>
      <c r="S63" s="46"/>
      <c r="T63" s="41"/>
    </row>
    <row r="64" spans="1:24" s="55" customFormat="1" ht="10.5" customHeight="1" x14ac:dyDescent="0.35">
      <c r="A64" s="52"/>
      <c r="B64" s="52"/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  <c r="Q64" s="54"/>
      <c r="R64" s="54"/>
      <c r="S64" s="53"/>
      <c r="T64" s="53"/>
    </row>
    <row r="65" spans="1:20" s="55" customFormat="1" ht="10.5" customHeight="1" x14ac:dyDescent="0.3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  <c r="Q65" s="54"/>
      <c r="R65" s="54"/>
      <c r="S65" s="53"/>
      <c r="T65" s="53"/>
    </row>
    <row r="66" spans="1:20" s="55" customFormat="1" ht="29.25" customHeight="1" x14ac:dyDescent="0.35">
      <c r="A66" s="56"/>
      <c r="B66" s="49"/>
      <c r="C66" s="49"/>
      <c r="D66" s="48"/>
      <c r="E66" s="48"/>
      <c r="F66" s="48"/>
      <c r="G66" s="48"/>
      <c r="H66" s="48"/>
      <c r="I66" s="48"/>
      <c r="J66" s="48"/>
      <c r="K66" s="48"/>
      <c r="L66" s="48"/>
      <c r="M66" s="41"/>
      <c r="N66" s="59"/>
      <c r="O66" s="48"/>
      <c r="P66" s="44"/>
      <c r="Q66" s="45"/>
      <c r="R66" s="60"/>
      <c r="S66" s="48"/>
      <c r="T66" s="48"/>
    </row>
    <row r="67" spans="1:20" s="55" customFormat="1" ht="10.5" customHeight="1" x14ac:dyDescent="0.35">
      <c r="A67" s="61"/>
      <c r="B67" s="61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  <c r="Q67" s="54"/>
      <c r="R67" s="54"/>
      <c r="S67" s="53"/>
      <c r="T67" s="53"/>
    </row>
    <row r="68" spans="1:20" s="55" customFormat="1" ht="10.5" customHeight="1" x14ac:dyDescent="0.35">
      <c r="A68" s="56"/>
      <c r="B68" s="61"/>
      <c r="C68" s="6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62"/>
      <c r="Q68" s="58"/>
      <c r="R68" s="58"/>
      <c r="S68" s="57"/>
      <c r="T68" s="57"/>
    </row>
    <row r="69" spans="1:20" s="55" customFormat="1" ht="294.75" customHeight="1" x14ac:dyDescent="0.35">
      <c r="A69" s="42"/>
      <c r="B69" s="42"/>
      <c r="C69" s="42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8"/>
      <c r="O69" s="41"/>
      <c r="P69" s="44"/>
      <c r="Q69" s="45"/>
      <c r="R69" s="44"/>
      <c r="S69" s="41"/>
      <c r="T69" s="41"/>
    </row>
    <row r="70" spans="1:20" s="55" customFormat="1" ht="156" customHeight="1" x14ac:dyDescent="0.35">
      <c r="A70" s="42"/>
      <c r="B70" s="24"/>
      <c r="C70" s="24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8"/>
      <c r="O70" s="48"/>
      <c r="P70" s="44"/>
      <c r="Q70" s="45"/>
      <c r="R70" s="44"/>
      <c r="S70" s="41"/>
      <c r="T70" s="41"/>
    </row>
    <row r="71" spans="1:20" s="55" customFormat="1" ht="12.75" customHeight="1" x14ac:dyDescent="0.35">
      <c r="A71" s="42"/>
      <c r="B71" s="42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  <c r="Q71" s="54"/>
      <c r="R71" s="54"/>
      <c r="S71" s="53"/>
      <c r="T71" s="53"/>
    </row>
    <row r="72" spans="1:20" s="47" customFormat="1" ht="12" customHeight="1" x14ac:dyDescent="0.35">
      <c r="A72" s="63"/>
      <c r="B72" s="63"/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5"/>
      <c r="Q72" s="65"/>
      <c r="R72" s="65"/>
      <c r="S72" s="64"/>
      <c r="T72" s="64"/>
    </row>
    <row r="73" spans="1:20" s="47" customFormat="1" ht="13.5" customHeight="1" x14ac:dyDescent="0.35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8"/>
      <c r="Q73" s="69"/>
      <c r="R73" s="69"/>
      <c r="S73" s="70"/>
      <c r="T73" s="70"/>
    </row>
    <row r="74" spans="1:20" s="47" customFormat="1" ht="13.5" customHeight="1" x14ac:dyDescent="0.35">
      <c r="A74" s="66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8"/>
      <c r="Q74" s="69"/>
      <c r="R74" s="69"/>
      <c r="S74" s="70"/>
      <c r="T74" s="70"/>
    </row>
    <row r="75" spans="1:20" s="47" customFormat="1" ht="98.25" customHeight="1" x14ac:dyDescent="0.35">
      <c r="A75" s="71"/>
      <c r="B75" s="42"/>
      <c r="C75" s="42"/>
      <c r="D75" s="72"/>
      <c r="E75" s="72"/>
      <c r="F75" s="43"/>
      <c r="G75" s="43"/>
      <c r="H75" s="43"/>
      <c r="I75" s="43"/>
      <c r="J75" s="43"/>
      <c r="K75" s="72"/>
      <c r="L75" s="73"/>
      <c r="M75" s="72"/>
      <c r="N75" s="48"/>
      <c r="O75" s="41"/>
      <c r="P75" s="44"/>
      <c r="Q75" s="45"/>
      <c r="R75" s="44"/>
      <c r="S75" s="46"/>
      <c r="T75" s="41"/>
    </row>
    <row r="76" spans="1:20" s="47" customFormat="1" ht="89.25" customHeight="1" x14ac:dyDescent="0.35">
      <c r="A76" s="41"/>
      <c r="B76" s="42"/>
      <c r="C76" s="42"/>
      <c r="D76" s="41"/>
      <c r="E76" s="41"/>
      <c r="F76" s="43"/>
      <c r="G76" s="43"/>
      <c r="H76" s="43"/>
      <c r="I76" s="43"/>
      <c r="J76" s="43"/>
      <c r="K76" s="41"/>
      <c r="L76" s="73"/>
      <c r="M76" s="41"/>
      <c r="N76" s="41"/>
      <c r="O76" s="41"/>
      <c r="P76" s="44"/>
      <c r="Q76" s="45"/>
      <c r="R76" s="44"/>
      <c r="S76" s="46"/>
      <c r="T76" s="41"/>
    </row>
    <row r="77" spans="1:20" s="47" customFormat="1" ht="13.5" customHeight="1" x14ac:dyDescent="0.35">
      <c r="A77" s="74"/>
      <c r="B77" s="74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5"/>
      <c r="Q77" s="65"/>
      <c r="R77" s="65"/>
      <c r="S77" s="64"/>
      <c r="T77" s="64"/>
    </row>
    <row r="78" spans="1:20" s="47" customFormat="1" ht="12" customHeight="1" x14ac:dyDescent="0.35">
      <c r="A78" s="75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8"/>
      <c r="Q78" s="69"/>
      <c r="R78" s="69"/>
      <c r="S78" s="70"/>
      <c r="T78" s="70"/>
    </row>
    <row r="79" spans="1:20" s="47" customFormat="1" ht="84.75" customHeight="1" x14ac:dyDescent="0.35">
      <c r="A79" s="53"/>
      <c r="B79" s="42"/>
      <c r="C79" s="42"/>
      <c r="D79" s="41"/>
      <c r="E79" s="41"/>
      <c r="F79" s="43"/>
      <c r="G79" s="43"/>
      <c r="H79" s="43"/>
      <c r="I79" s="43"/>
      <c r="J79" s="43"/>
      <c r="K79" s="41"/>
      <c r="L79" s="41"/>
      <c r="M79" s="41"/>
      <c r="N79" s="41"/>
      <c r="O79" s="41"/>
      <c r="P79" s="44"/>
      <c r="Q79" s="45"/>
      <c r="R79" s="44"/>
      <c r="S79" s="46"/>
      <c r="T79" s="41"/>
    </row>
    <row r="80" spans="1:20" s="47" customFormat="1" ht="12" customHeight="1" x14ac:dyDescent="0.35">
      <c r="A80" s="74"/>
      <c r="B80" s="74"/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/>
      <c r="Q80" s="65"/>
      <c r="R80" s="65"/>
      <c r="S80" s="64"/>
      <c r="T80" s="64"/>
    </row>
    <row r="81" spans="1:20" s="76" customFormat="1" ht="13.5" customHeight="1" x14ac:dyDescent="0.35">
      <c r="A81" s="63"/>
      <c r="B81" s="63"/>
      <c r="C81" s="63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5"/>
      <c r="Q81" s="65"/>
      <c r="R81" s="65"/>
      <c r="S81" s="64"/>
      <c r="T81" s="64"/>
    </row>
    <row r="82" spans="1:20" s="76" customFormat="1" ht="13.5" customHeight="1" x14ac:dyDescent="0.35">
      <c r="A82" s="77"/>
      <c r="B82" s="77"/>
      <c r="C82" s="77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9"/>
      <c r="Q82" s="79"/>
      <c r="R82" s="79"/>
      <c r="S82" s="78"/>
      <c r="T82" s="78"/>
    </row>
    <row r="83" spans="1:20" s="76" customFormat="1" ht="14.25" customHeight="1" x14ac:dyDescent="0.35">
      <c r="A83" s="80"/>
      <c r="B83" s="80"/>
      <c r="C83" s="80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81"/>
      <c r="Q83" s="81"/>
      <c r="R83" s="81"/>
      <c r="S83" s="46"/>
      <c r="T83" s="46"/>
    </row>
    <row r="84" spans="1:20" s="47" customFormat="1" ht="15" customHeight="1" x14ac:dyDescent="0.35">
      <c r="A84" s="24"/>
      <c r="B84" s="24"/>
      <c r="C84" s="24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  <c r="Q84" s="69"/>
      <c r="R84" s="69"/>
      <c r="S84" s="70"/>
      <c r="T84" s="70"/>
    </row>
    <row r="85" spans="1:20" s="47" customFormat="1" ht="15" customHeight="1" x14ac:dyDescent="0.35">
      <c r="A85" s="24"/>
      <c r="B85" s="24"/>
      <c r="C85" s="24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3"/>
      <c r="Q85" s="69"/>
      <c r="R85" s="69"/>
      <c r="S85" s="70"/>
      <c r="T85" s="70"/>
    </row>
    <row r="86" spans="1:20" s="47" customFormat="1" x14ac:dyDescent="0.35">
      <c r="A86" s="84"/>
      <c r="D86" s="70"/>
      <c r="E86" s="70"/>
      <c r="F86" s="70"/>
      <c r="G86" s="70"/>
      <c r="H86" s="70"/>
      <c r="I86" s="70"/>
      <c r="J86" s="70"/>
      <c r="K86" s="70"/>
      <c r="L86" s="70"/>
      <c r="M86" s="41"/>
      <c r="N86" s="48"/>
      <c r="O86" s="41"/>
      <c r="P86" s="44"/>
      <c r="Q86" s="69"/>
      <c r="R86" s="69"/>
      <c r="S86" s="70"/>
      <c r="T86" s="70"/>
    </row>
    <row r="87" spans="1:20" s="47" customFormat="1" ht="33.75" customHeight="1" x14ac:dyDescent="0.35">
      <c r="A87" s="84"/>
      <c r="B87" s="85"/>
      <c r="C87" s="85"/>
      <c r="D87" s="86"/>
      <c r="E87" s="78"/>
      <c r="F87" s="73"/>
      <c r="G87" s="78"/>
      <c r="H87" s="78"/>
      <c r="I87" s="77"/>
      <c r="J87" s="77"/>
      <c r="K87" s="78"/>
      <c r="L87" s="78"/>
      <c r="M87" s="67"/>
      <c r="N87" s="67"/>
      <c r="O87" s="67"/>
      <c r="P87" s="44"/>
      <c r="Q87" s="69"/>
      <c r="R87" s="69"/>
      <c r="S87" s="70"/>
      <c r="T87" s="70"/>
    </row>
    <row r="88" spans="1:20" s="47" customFormat="1" ht="33.75" customHeight="1" x14ac:dyDescent="0.45">
      <c r="A88" s="84"/>
      <c r="B88" s="87"/>
      <c r="C88" s="87"/>
      <c r="D88" s="88"/>
      <c r="E88" s="89"/>
      <c r="F88" s="90"/>
      <c r="G88" s="89"/>
      <c r="H88" s="89"/>
      <c r="I88" s="89"/>
      <c r="J88" s="89"/>
      <c r="K88" s="89"/>
      <c r="L88" s="89"/>
      <c r="M88" s="90"/>
      <c r="N88" s="90"/>
      <c r="O88" s="90"/>
      <c r="P88" s="44"/>
      <c r="Q88" s="69"/>
      <c r="R88" s="69"/>
      <c r="S88" s="70"/>
      <c r="T88" s="70"/>
    </row>
    <row r="89" spans="1:20" x14ac:dyDescent="0.35">
      <c r="D89" s="9"/>
      <c r="E89" s="9"/>
      <c r="F89" s="9"/>
      <c r="G89" s="9"/>
      <c r="H89" s="9"/>
      <c r="I89" s="9"/>
      <c r="J89" s="9"/>
      <c r="K89" s="9"/>
      <c r="L89" s="9"/>
      <c r="M89" s="27"/>
      <c r="N89" s="28"/>
      <c r="O89" s="29"/>
      <c r="P89" s="30"/>
      <c r="Q89" s="31"/>
      <c r="R89" s="31"/>
      <c r="S89" s="9"/>
      <c r="T89" s="9"/>
    </row>
    <row r="90" spans="1:20" x14ac:dyDescent="0.35">
      <c r="B90" s="10"/>
      <c r="C90" s="10" t="s">
        <v>24</v>
      </c>
      <c r="D90" s="10" t="s">
        <v>25</v>
      </c>
      <c r="E90" s="10" t="s">
        <v>26</v>
      </c>
      <c r="P90" s="30"/>
      <c r="Q90" s="31"/>
      <c r="R90" s="31"/>
    </row>
    <row r="91" spans="1:20" x14ac:dyDescent="0.35">
      <c r="B91" s="10" t="s">
        <v>18</v>
      </c>
      <c r="C91" s="11">
        <v>2625.18</v>
      </c>
      <c r="D91" s="11" t="e">
        <f>#REF!</f>
        <v>#REF!</v>
      </c>
      <c r="E91" s="11" t="e">
        <f>D91-C91</f>
        <v>#REF!</v>
      </c>
      <c r="P91" s="30"/>
      <c r="Q91" s="31"/>
      <c r="R91" s="31"/>
    </row>
    <row r="92" spans="1:20" x14ac:dyDescent="0.35">
      <c r="B92" s="10" t="s">
        <v>19</v>
      </c>
      <c r="C92" s="11">
        <v>1904.7</v>
      </c>
      <c r="D92" s="11">
        <f>E82</f>
        <v>0</v>
      </c>
      <c r="E92" s="11">
        <f t="shared" ref="E92:E93" si="60">D92-C92</f>
        <v>-1904.7</v>
      </c>
      <c r="P92" s="30"/>
      <c r="Q92" s="31"/>
      <c r="R92" s="31"/>
    </row>
    <row r="93" spans="1:20" x14ac:dyDescent="0.35">
      <c r="B93" s="10" t="s">
        <v>20</v>
      </c>
      <c r="C93" s="11">
        <f>SUM(C91:C92)</f>
        <v>4529.88</v>
      </c>
      <c r="D93" s="11" t="e">
        <f>SUM(D91:D92)</f>
        <v>#REF!</v>
      </c>
      <c r="E93" s="11" t="e">
        <f t="shared" si="60"/>
        <v>#REF!</v>
      </c>
      <c r="P93" s="30"/>
      <c r="Q93" s="31"/>
      <c r="R93" s="31"/>
    </row>
    <row r="94" spans="1:20" x14ac:dyDescent="0.35">
      <c r="B94" s="10"/>
      <c r="C94" s="10" t="s">
        <v>24</v>
      </c>
      <c r="D94" s="10" t="s">
        <v>25</v>
      </c>
      <c r="E94" s="10" t="s">
        <v>26</v>
      </c>
    </row>
    <row r="95" spans="1:20" x14ac:dyDescent="0.35">
      <c r="B95" s="10" t="s">
        <v>21</v>
      </c>
      <c r="C95" s="11">
        <v>3071</v>
      </c>
      <c r="D95" s="11" t="e">
        <f>#REF!</f>
        <v>#REF!</v>
      </c>
      <c r="E95" s="11" t="e">
        <f>D95-C95</f>
        <v>#REF!</v>
      </c>
    </row>
    <row r="96" spans="1:20" x14ac:dyDescent="0.35">
      <c r="B96" s="10" t="s">
        <v>22</v>
      </c>
      <c r="C96" s="11">
        <v>2353</v>
      </c>
      <c r="D96" s="11">
        <f>F82</f>
        <v>0</v>
      </c>
      <c r="E96" s="11">
        <f t="shared" ref="E96:E97" si="61">D96-C96</f>
        <v>-2353</v>
      </c>
    </row>
    <row r="97" spans="2:5" x14ac:dyDescent="0.35">
      <c r="B97" s="10" t="s">
        <v>23</v>
      </c>
      <c r="C97" s="11">
        <f>SUM(C95:C96)</f>
        <v>5424</v>
      </c>
      <c r="D97" s="11" t="e">
        <f>SUM(D95:D96)</f>
        <v>#REF!</v>
      </c>
      <c r="E97" s="11" t="e">
        <f t="shared" si="61"/>
        <v>#REF!</v>
      </c>
    </row>
  </sheetData>
  <mergeCells count="52">
    <mergeCell ref="B14:T14"/>
    <mergeCell ref="B15:T15"/>
    <mergeCell ref="B39:T39"/>
    <mergeCell ref="B40:T40"/>
    <mergeCell ref="B45:T45"/>
    <mergeCell ref="B32:T32"/>
    <mergeCell ref="A44:B44"/>
    <mergeCell ref="A5:T5"/>
    <mergeCell ref="A6:T6"/>
    <mergeCell ref="G10:G11"/>
    <mergeCell ref="A8:A11"/>
    <mergeCell ref="F10:F11"/>
    <mergeCell ref="D8:J8"/>
    <mergeCell ref="E9:J9"/>
    <mergeCell ref="C8:C11"/>
    <mergeCell ref="B8:B11"/>
    <mergeCell ref="D9:D11"/>
    <mergeCell ref="E10:E11"/>
    <mergeCell ref="H10:I10"/>
    <mergeCell ref="J10:J11"/>
    <mergeCell ref="T8:T11"/>
    <mergeCell ref="K9:K11"/>
    <mergeCell ref="L9:L11"/>
    <mergeCell ref="P2:T2"/>
    <mergeCell ref="B2:C2"/>
    <mergeCell ref="G2:L2"/>
    <mergeCell ref="A4:T4"/>
    <mergeCell ref="O1:V1"/>
    <mergeCell ref="K8:L8"/>
    <mergeCell ref="Q8:Q11"/>
    <mergeCell ref="P8:P11"/>
    <mergeCell ref="S8:S11"/>
    <mergeCell ref="R8:R11"/>
    <mergeCell ref="M8:O8"/>
    <mergeCell ref="M9:M11"/>
    <mergeCell ref="N9:O10"/>
    <mergeCell ref="B13:T13"/>
    <mergeCell ref="A24:B24"/>
    <mergeCell ref="P56:R56"/>
    <mergeCell ref="A52:B52"/>
    <mergeCell ref="A53:B53"/>
    <mergeCell ref="B25:X25"/>
    <mergeCell ref="A36:B36"/>
    <mergeCell ref="A37:B37"/>
    <mergeCell ref="B38:T38"/>
    <mergeCell ref="A51:B51"/>
    <mergeCell ref="A27:B27"/>
    <mergeCell ref="A48:B48"/>
    <mergeCell ref="A31:B31"/>
    <mergeCell ref="B28:T28"/>
    <mergeCell ref="B49:T49"/>
    <mergeCell ref="B56:D56"/>
  </mergeCells>
  <phoneticPr fontId="1" type="noConversion"/>
  <pageMargins left="0.74803149606299213" right="0.74803149606299213" top="0.47244094488188981" bottom="0.47244094488188981" header="0.31496062992125984" footer="0.31496062992125984"/>
  <pageSetup paperSize="9" scale="65" fitToHeight="15" orientation="landscape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додаток 3.4 ЗАГАЛЬНИЙ</vt:lpstr>
      <vt:lpstr>' додаток 3.4 ЗАГАЛЬНИЙ'!Заголовки_для_печати</vt:lpstr>
      <vt:lpstr>' додаток 3.4 ЗАГАЛЬНИЙ'!Область_печати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user1</cp:lastModifiedBy>
  <cp:lastPrinted>2018-07-30T20:45:16Z</cp:lastPrinted>
  <dcterms:created xsi:type="dcterms:W3CDTF">2011-09-13T12:33:42Z</dcterms:created>
  <dcterms:modified xsi:type="dcterms:W3CDTF">2018-08-30T13:00:31Z</dcterms:modified>
</cp:coreProperties>
</file>